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piadeseguridad\OneDrive - Grupo Sala\BACK LISSETH\Enrique Otero\"/>
    </mc:Choice>
  </mc:AlternateContent>
  <xr:revisionPtr revIDLastSave="0" documentId="8_{857EDF38-9025-48B2-A509-2234F30E415C}" xr6:coauthVersionLast="31" xr6:coauthVersionMax="31" xr10:uidLastSave="{00000000-0000-0000-0000-000000000000}"/>
  <bookViews>
    <workbookView xWindow="0" yWindow="0" windowWidth="20490" windowHeight="7020" activeTab="1" xr2:uid="{C7EE1B0A-301B-4A76-BDD0-E2D869159F07}"/>
  </bookViews>
  <sheets>
    <sheet name="Cobertura" sheetId="1" r:id="rId1"/>
    <sheet name="Consumo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Y69" i="2" l="1"/>
  <c r="GY61" i="2" s="1"/>
  <c r="GX69" i="2"/>
  <c r="GW69" i="2"/>
  <c r="GV69" i="2"/>
  <c r="GU69" i="2"/>
  <c r="GU61" i="2" s="1"/>
  <c r="GT69" i="2"/>
  <c r="GS69" i="2"/>
  <c r="GR69" i="2"/>
  <c r="GQ69" i="2"/>
  <c r="GQ61" i="2" s="1"/>
  <c r="GP69" i="2"/>
  <c r="GO69" i="2"/>
  <c r="GY62" i="2"/>
  <c r="GX62" i="2"/>
  <c r="GX61" i="2" s="1"/>
  <c r="GW62" i="2"/>
  <c r="GV62" i="2"/>
  <c r="GU62" i="2"/>
  <c r="GT62" i="2"/>
  <c r="GT61" i="2" s="1"/>
  <c r="GS62" i="2"/>
  <c r="GR62" i="2"/>
  <c r="GQ62" i="2"/>
  <c r="GP62" i="2"/>
  <c r="GP61" i="2" s="1"/>
  <c r="GO62" i="2"/>
  <c r="GW61" i="2"/>
  <c r="GV61" i="2"/>
  <c r="GS61" i="2"/>
  <c r="GR61" i="2"/>
  <c r="GO61" i="2"/>
  <c r="GY55" i="2"/>
  <c r="GX55" i="2"/>
  <c r="GW55" i="2"/>
  <c r="GV55" i="2"/>
  <c r="GV47" i="2" s="1"/>
  <c r="GV46" i="2" s="1"/>
  <c r="GU55" i="2"/>
  <c r="GT55" i="2"/>
  <c r="GS55" i="2"/>
  <c r="GR55" i="2"/>
  <c r="GR47" i="2" s="1"/>
  <c r="GR46" i="2" s="1"/>
  <c r="GQ55" i="2"/>
  <c r="GP55" i="2"/>
  <c r="GO55" i="2"/>
  <c r="GY48" i="2"/>
  <c r="GY47" i="2" s="1"/>
  <c r="GY46" i="2" s="1"/>
  <c r="GX48" i="2"/>
  <c r="GW48" i="2"/>
  <c r="GV48" i="2"/>
  <c r="GU48" i="2"/>
  <c r="GU47" i="2" s="1"/>
  <c r="GU46" i="2" s="1"/>
  <c r="GT48" i="2"/>
  <c r="GS48" i="2"/>
  <c r="GR48" i="2"/>
  <c r="GQ48" i="2"/>
  <c r="GQ47" i="2" s="1"/>
  <c r="GQ46" i="2" s="1"/>
  <c r="GP48" i="2"/>
  <c r="GO48" i="2"/>
  <c r="GX47" i="2"/>
  <c r="GW47" i="2"/>
  <c r="GT47" i="2"/>
  <c r="GT46" i="2" s="1"/>
  <c r="GS47" i="2"/>
  <c r="GP47" i="2"/>
  <c r="GO47" i="2"/>
  <c r="GW46" i="2"/>
  <c r="GS46" i="2"/>
  <c r="GO46" i="2"/>
  <c r="GY40" i="2"/>
  <c r="GX40" i="2"/>
  <c r="GW40" i="2"/>
  <c r="GV40" i="2"/>
  <c r="GV32" i="2" s="1"/>
  <c r="GU40" i="2"/>
  <c r="GT40" i="2"/>
  <c r="GS40" i="2"/>
  <c r="GR40" i="2"/>
  <c r="GR32" i="2" s="1"/>
  <c r="GQ40" i="2"/>
  <c r="GP40" i="2"/>
  <c r="GO40" i="2"/>
  <c r="GY33" i="2"/>
  <c r="GY32" i="2" s="1"/>
  <c r="GX33" i="2"/>
  <c r="GW33" i="2"/>
  <c r="GV33" i="2"/>
  <c r="GU33" i="2"/>
  <c r="GU32" i="2" s="1"/>
  <c r="GT33" i="2"/>
  <c r="GS33" i="2"/>
  <c r="GR33" i="2"/>
  <c r="GQ33" i="2"/>
  <c r="GQ32" i="2" s="1"/>
  <c r="GP33" i="2"/>
  <c r="GO33" i="2"/>
  <c r="GX32" i="2"/>
  <c r="GW32" i="2"/>
  <c r="GT32" i="2"/>
  <c r="GS32" i="2"/>
  <c r="GP32" i="2"/>
  <c r="GO32" i="2"/>
  <c r="GY26" i="2"/>
  <c r="GX26" i="2"/>
  <c r="GW26" i="2"/>
  <c r="GW18" i="2" s="1"/>
  <c r="GV26" i="2"/>
  <c r="GU26" i="2"/>
  <c r="GT26" i="2"/>
  <c r="GS26" i="2"/>
  <c r="GS18" i="2" s="1"/>
  <c r="GR26" i="2"/>
  <c r="GQ26" i="2"/>
  <c r="GP26" i="2"/>
  <c r="GO26" i="2"/>
  <c r="GO18" i="2" s="1"/>
  <c r="GY19" i="2"/>
  <c r="GX19" i="2"/>
  <c r="GW19" i="2"/>
  <c r="GV19" i="2"/>
  <c r="GV18" i="2" s="1"/>
  <c r="GU19" i="2"/>
  <c r="GT19" i="2"/>
  <c r="GS19" i="2"/>
  <c r="GR19" i="2"/>
  <c r="GR18" i="2" s="1"/>
  <c r="GQ19" i="2"/>
  <c r="GP19" i="2"/>
  <c r="GO19" i="2"/>
  <c r="GY18" i="2"/>
  <c r="GX18" i="2"/>
  <c r="GU18" i="2"/>
  <c r="GT18" i="2"/>
  <c r="GQ18" i="2"/>
  <c r="GP18" i="2"/>
  <c r="GY12" i="2"/>
  <c r="GX12" i="2"/>
  <c r="GX4" i="2" s="1"/>
  <c r="GW12" i="2"/>
  <c r="GV12" i="2"/>
  <c r="GU12" i="2"/>
  <c r="GT12" i="2"/>
  <c r="GT4" i="2" s="1"/>
  <c r="GT75" i="2" s="1"/>
  <c r="GS12" i="2"/>
  <c r="GR12" i="2"/>
  <c r="GQ12" i="2"/>
  <c r="GP12" i="2"/>
  <c r="GP4" i="2" s="1"/>
  <c r="GO12" i="2"/>
  <c r="GY5" i="2"/>
  <c r="GX5" i="2"/>
  <c r="GW5" i="2"/>
  <c r="GW4" i="2" s="1"/>
  <c r="GW75" i="2" s="1"/>
  <c r="GV5" i="2"/>
  <c r="GU5" i="2"/>
  <c r="GT5" i="2"/>
  <c r="GS5" i="2"/>
  <c r="GS4" i="2" s="1"/>
  <c r="GS75" i="2" s="1"/>
  <c r="GR5" i="2"/>
  <c r="GQ5" i="2"/>
  <c r="GP5" i="2"/>
  <c r="GO5" i="2"/>
  <c r="GO4" i="2" s="1"/>
  <c r="GO75" i="2" s="1"/>
  <c r="GY4" i="2"/>
  <c r="GV4" i="2"/>
  <c r="GU4" i="2"/>
  <c r="GU75" i="2" s="1"/>
  <c r="GR4" i="2"/>
  <c r="GR75" i="2" s="1"/>
  <c r="GQ4" i="2"/>
  <c r="GM69" i="2"/>
  <c r="GL69" i="2"/>
  <c r="GK69" i="2"/>
  <c r="GJ69" i="2"/>
  <c r="GI69" i="2"/>
  <c r="GH69" i="2"/>
  <c r="GG69" i="2"/>
  <c r="GF69" i="2"/>
  <c r="GE69" i="2"/>
  <c r="GD69" i="2"/>
  <c r="GC69" i="2"/>
  <c r="GB69" i="2"/>
  <c r="GM62" i="2"/>
  <c r="GL62" i="2"/>
  <c r="GK62" i="2"/>
  <c r="GJ62" i="2"/>
  <c r="GI62" i="2"/>
  <c r="GH62" i="2"/>
  <c r="GG62" i="2"/>
  <c r="GF62" i="2"/>
  <c r="GE62" i="2"/>
  <c r="GD62" i="2"/>
  <c r="GC62" i="2"/>
  <c r="GB62" i="2"/>
  <c r="GM61" i="2"/>
  <c r="GL61" i="2"/>
  <c r="GK61" i="2"/>
  <c r="GJ61" i="2"/>
  <c r="GI61" i="2"/>
  <c r="GH61" i="2"/>
  <c r="GG61" i="2"/>
  <c r="GF61" i="2"/>
  <c r="GE61" i="2"/>
  <c r="GD61" i="2"/>
  <c r="GC61" i="2"/>
  <c r="GB61" i="2"/>
  <c r="GM55" i="2"/>
  <c r="GL55" i="2"/>
  <c r="GK55" i="2"/>
  <c r="GJ55" i="2"/>
  <c r="GI55" i="2"/>
  <c r="GH55" i="2"/>
  <c r="GG55" i="2"/>
  <c r="GF55" i="2"/>
  <c r="GE55" i="2"/>
  <c r="GD55" i="2"/>
  <c r="GC55" i="2"/>
  <c r="GB55" i="2"/>
  <c r="GM48" i="2"/>
  <c r="GL48" i="2"/>
  <c r="GK48" i="2"/>
  <c r="GJ48" i="2"/>
  <c r="GI48" i="2"/>
  <c r="GH48" i="2"/>
  <c r="GG48" i="2"/>
  <c r="GF48" i="2"/>
  <c r="GE48" i="2"/>
  <c r="GD48" i="2"/>
  <c r="GC48" i="2"/>
  <c r="GB48" i="2"/>
  <c r="GM47" i="2"/>
  <c r="GL47" i="2"/>
  <c r="GK47" i="2"/>
  <c r="GJ47" i="2"/>
  <c r="GI47" i="2"/>
  <c r="GH47" i="2"/>
  <c r="GG47" i="2"/>
  <c r="GF47" i="2"/>
  <c r="GE47" i="2"/>
  <c r="GD47" i="2"/>
  <c r="GC47" i="2"/>
  <c r="GB47" i="2"/>
  <c r="GM46" i="2"/>
  <c r="GL46" i="2"/>
  <c r="GK46" i="2"/>
  <c r="GJ46" i="2"/>
  <c r="GI46" i="2"/>
  <c r="GH46" i="2"/>
  <c r="GG46" i="2"/>
  <c r="GF46" i="2"/>
  <c r="GE46" i="2"/>
  <c r="GD46" i="2"/>
  <c r="GC46" i="2"/>
  <c r="GB46" i="2"/>
  <c r="GM40" i="2"/>
  <c r="GL40" i="2"/>
  <c r="GK40" i="2"/>
  <c r="GJ40" i="2"/>
  <c r="GI40" i="2"/>
  <c r="GH40" i="2"/>
  <c r="GG40" i="2"/>
  <c r="GF40" i="2"/>
  <c r="GE40" i="2"/>
  <c r="GD40" i="2"/>
  <c r="GC40" i="2"/>
  <c r="GB40" i="2"/>
  <c r="GM33" i="2"/>
  <c r="GL33" i="2"/>
  <c r="GK33" i="2"/>
  <c r="GJ33" i="2"/>
  <c r="GI33" i="2"/>
  <c r="GH33" i="2"/>
  <c r="GG33" i="2"/>
  <c r="GF33" i="2"/>
  <c r="GE33" i="2"/>
  <c r="GD33" i="2"/>
  <c r="GC33" i="2"/>
  <c r="GB33" i="2"/>
  <c r="GM32" i="2"/>
  <c r="GL32" i="2"/>
  <c r="GK32" i="2"/>
  <c r="GJ32" i="2"/>
  <c r="GI32" i="2"/>
  <c r="GH32" i="2"/>
  <c r="GG32" i="2"/>
  <c r="GF32" i="2"/>
  <c r="GE32" i="2"/>
  <c r="GD32" i="2"/>
  <c r="GC32" i="2"/>
  <c r="GB32" i="2"/>
  <c r="GM26" i="2"/>
  <c r="GL26" i="2"/>
  <c r="GK26" i="2"/>
  <c r="GJ26" i="2"/>
  <c r="GI26" i="2"/>
  <c r="GH26" i="2"/>
  <c r="GG26" i="2"/>
  <c r="GF26" i="2"/>
  <c r="GE26" i="2"/>
  <c r="GD26" i="2"/>
  <c r="GC26" i="2"/>
  <c r="GB26" i="2"/>
  <c r="GM19" i="2"/>
  <c r="GL19" i="2"/>
  <c r="GK19" i="2"/>
  <c r="GJ19" i="2"/>
  <c r="GI19" i="2"/>
  <c r="GH19" i="2"/>
  <c r="GG19" i="2"/>
  <c r="GF19" i="2"/>
  <c r="GE19" i="2"/>
  <c r="GD19" i="2"/>
  <c r="GC19" i="2"/>
  <c r="GB19" i="2"/>
  <c r="GM18" i="2"/>
  <c r="GL18" i="2"/>
  <c r="GK18" i="2"/>
  <c r="GJ18" i="2"/>
  <c r="GI18" i="2"/>
  <c r="GH18" i="2"/>
  <c r="GG18" i="2"/>
  <c r="GF18" i="2"/>
  <c r="GE18" i="2"/>
  <c r="GD18" i="2"/>
  <c r="GC18" i="2"/>
  <c r="GB18" i="2"/>
  <c r="GM12" i="2"/>
  <c r="GL12" i="2"/>
  <c r="GK12" i="2"/>
  <c r="GJ12" i="2"/>
  <c r="GI12" i="2"/>
  <c r="GH12" i="2"/>
  <c r="GG12" i="2"/>
  <c r="GF12" i="2"/>
  <c r="GE12" i="2"/>
  <c r="GD12" i="2"/>
  <c r="GC12" i="2"/>
  <c r="GB12" i="2"/>
  <c r="GM5" i="2"/>
  <c r="GL5" i="2"/>
  <c r="GK5" i="2"/>
  <c r="GJ5" i="2"/>
  <c r="GI5" i="2"/>
  <c r="GH5" i="2"/>
  <c r="GG5" i="2"/>
  <c r="GF5" i="2"/>
  <c r="GE5" i="2"/>
  <c r="GD5" i="2"/>
  <c r="GC5" i="2"/>
  <c r="GB5" i="2"/>
  <c r="GM4" i="2"/>
  <c r="GM75" i="2" s="1"/>
  <c r="GL4" i="2"/>
  <c r="GL75" i="2" s="1"/>
  <c r="GK4" i="2"/>
  <c r="GK75" i="2" s="1"/>
  <c r="GJ4" i="2"/>
  <c r="GJ75" i="2" s="1"/>
  <c r="GI4" i="2"/>
  <c r="GI75" i="2" s="1"/>
  <c r="GH4" i="2"/>
  <c r="GH75" i="2" s="1"/>
  <c r="GG4" i="2"/>
  <c r="GG75" i="2" s="1"/>
  <c r="GF4" i="2"/>
  <c r="GF75" i="2" s="1"/>
  <c r="GE4" i="2"/>
  <c r="GE75" i="2" s="1"/>
  <c r="GD4" i="2"/>
  <c r="GD75" i="2" s="1"/>
  <c r="GC4" i="2"/>
  <c r="GC75" i="2" s="1"/>
  <c r="GB4" i="2"/>
  <c r="GB75" i="2" s="1"/>
  <c r="FS75" i="2"/>
  <c r="FZ69" i="2"/>
  <c r="FY69" i="2"/>
  <c r="FX69" i="2"/>
  <c r="FW69" i="2"/>
  <c r="FV69" i="2"/>
  <c r="FU69" i="2"/>
  <c r="FT69" i="2"/>
  <c r="FS69" i="2"/>
  <c r="FR69" i="2"/>
  <c r="FQ69" i="2"/>
  <c r="FP69" i="2"/>
  <c r="FO69" i="2"/>
  <c r="FZ62" i="2"/>
  <c r="FY62" i="2"/>
  <c r="FX62" i="2"/>
  <c r="FW62" i="2"/>
  <c r="FV62" i="2"/>
  <c r="FU62" i="2"/>
  <c r="FT62" i="2"/>
  <c r="FS62" i="2"/>
  <c r="FR62" i="2"/>
  <c r="FQ62" i="2"/>
  <c r="FP62" i="2"/>
  <c r="FO62" i="2"/>
  <c r="FZ61" i="2"/>
  <c r="FY61" i="2"/>
  <c r="FX61" i="2"/>
  <c r="FW61" i="2"/>
  <c r="FV61" i="2"/>
  <c r="FU61" i="2"/>
  <c r="FT61" i="2"/>
  <c r="FS61" i="2"/>
  <c r="FR61" i="2"/>
  <c r="FQ61" i="2"/>
  <c r="FP61" i="2"/>
  <c r="FO61" i="2"/>
  <c r="FZ55" i="2"/>
  <c r="FY55" i="2"/>
  <c r="FX55" i="2"/>
  <c r="FW55" i="2"/>
  <c r="FV55" i="2"/>
  <c r="FU55" i="2"/>
  <c r="FT55" i="2"/>
  <c r="FS55" i="2"/>
  <c r="FR55" i="2"/>
  <c r="FQ55" i="2"/>
  <c r="FP55" i="2"/>
  <c r="FO55" i="2"/>
  <c r="FZ48" i="2"/>
  <c r="FY48" i="2"/>
  <c r="FX48" i="2"/>
  <c r="FW48" i="2"/>
  <c r="FV48" i="2"/>
  <c r="FU48" i="2"/>
  <c r="FT48" i="2"/>
  <c r="FS48" i="2"/>
  <c r="FR48" i="2"/>
  <c r="FQ48" i="2"/>
  <c r="FP48" i="2"/>
  <c r="FO48" i="2"/>
  <c r="FZ47" i="2"/>
  <c r="FY47" i="2"/>
  <c r="FX47" i="2"/>
  <c r="FW47" i="2"/>
  <c r="FV47" i="2"/>
  <c r="FU47" i="2"/>
  <c r="FT47" i="2"/>
  <c r="FS47" i="2"/>
  <c r="FR47" i="2"/>
  <c r="FQ47" i="2"/>
  <c r="FP47" i="2"/>
  <c r="FO47" i="2"/>
  <c r="FZ46" i="2"/>
  <c r="FY46" i="2"/>
  <c r="FX46" i="2"/>
  <c r="FW46" i="2"/>
  <c r="FV46" i="2"/>
  <c r="FU46" i="2"/>
  <c r="FT46" i="2"/>
  <c r="FS46" i="2"/>
  <c r="FR46" i="2"/>
  <c r="FQ46" i="2"/>
  <c r="FP46" i="2"/>
  <c r="FO46" i="2"/>
  <c r="FZ40" i="2"/>
  <c r="FY40" i="2"/>
  <c r="FX40" i="2"/>
  <c r="FW40" i="2"/>
  <c r="FV40" i="2"/>
  <c r="FU40" i="2"/>
  <c r="FT40" i="2"/>
  <c r="FS40" i="2"/>
  <c r="FR40" i="2"/>
  <c r="FQ40" i="2"/>
  <c r="FP40" i="2"/>
  <c r="FO40" i="2"/>
  <c r="FZ33" i="2"/>
  <c r="FY33" i="2"/>
  <c r="FX33" i="2"/>
  <c r="FW33" i="2"/>
  <c r="FV33" i="2"/>
  <c r="FU33" i="2"/>
  <c r="FT33" i="2"/>
  <c r="FS33" i="2"/>
  <c r="FR33" i="2"/>
  <c r="FQ33" i="2"/>
  <c r="FP33" i="2"/>
  <c r="FO33" i="2"/>
  <c r="FZ32" i="2"/>
  <c r="FY32" i="2"/>
  <c r="FX32" i="2"/>
  <c r="FW32" i="2"/>
  <c r="FV32" i="2"/>
  <c r="FU32" i="2"/>
  <c r="FT32" i="2"/>
  <c r="FS32" i="2"/>
  <c r="FR32" i="2"/>
  <c r="FQ32" i="2"/>
  <c r="FP32" i="2"/>
  <c r="FO32" i="2"/>
  <c r="FZ26" i="2"/>
  <c r="FY26" i="2"/>
  <c r="FX26" i="2"/>
  <c r="FW26" i="2"/>
  <c r="FV26" i="2"/>
  <c r="FU26" i="2"/>
  <c r="FT26" i="2"/>
  <c r="FS26" i="2"/>
  <c r="FR26" i="2"/>
  <c r="FQ26" i="2"/>
  <c r="FP26" i="2"/>
  <c r="FO26" i="2"/>
  <c r="FZ19" i="2"/>
  <c r="FY19" i="2"/>
  <c r="FX19" i="2"/>
  <c r="FW19" i="2"/>
  <c r="FV19" i="2"/>
  <c r="FU19" i="2"/>
  <c r="FT19" i="2"/>
  <c r="FS19" i="2"/>
  <c r="FR19" i="2"/>
  <c r="FQ19" i="2"/>
  <c r="FP19" i="2"/>
  <c r="FO19" i="2"/>
  <c r="FZ18" i="2"/>
  <c r="FY18" i="2"/>
  <c r="FX18" i="2"/>
  <c r="FW18" i="2"/>
  <c r="FV18" i="2"/>
  <c r="FU18" i="2"/>
  <c r="FT18" i="2"/>
  <c r="FS18" i="2"/>
  <c r="FR18" i="2"/>
  <c r="FQ18" i="2"/>
  <c r="FP18" i="2"/>
  <c r="FO18" i="2"/>
  <c r="FZ12" i="2"/>
  <c r="FY12" i="2"/>
  <c r="FX12" i="2"/>
  <c r="FW12" i="2"/>
  <c r="FV12" i="2"/>
  <c r="FU12" i="2"/>
  <c r="FT12" i="2"/>
  <c r="FS12" i="2"/>
  <c r="FR12" i="2"/>
  <c r="FQ12" i="2"/>
  <c r="FP12" i="2"/>
  <c r="FO12" i="2"/>
  <c r="FZ5" i="2"/>
  <c r="FY5" i="2"/>
  <c r="FX5" i="2"/>
  <c r="FW5" i="2"/>
  <c r="FV5" i="2"/>
  <c r="FU5" i="2"/>
  <c r="FT5" i="2"/>
  <c r="FS5" i="2"/>
  <c r="FR5" i="2"/>
  <c r="FQ5" i="2"/>
  <c r="FP5" i="2"/>
  <c r="FO5" i="2"/>
  <c r="FZ4" i="2"/>
  <c r="FZ75" i="2" s="1"/>
  <c r="FY4" i="2"/>
  <c r="FY75" i="2" s="1"/>
  <c r="FX4" i="2"/>
  <c r="FX75" i="2" s="1"/>
  <c r="FW4" i="2"/>
  <c r="FW75" i="2" s="1"/>
  <c r="FV4" i="2"/>
  <c r="FV75" i="2" s="1"/>
  <c r="FU4" i="2"/>
  <c r="FU75" i="2" s="1"/>
  <c r="FT4" i="2"/>
  <c r="FT75" i="2" s="1"/>
  <c r="FS4" i="2"/>
  <c r="FR4" i="2"/>
  <c r="FR75" i="2" s="1"/>
  <c r="FQ4" i="2"/>
  <c r="FQ75" i="2" s="1"/>
  <c r="FP4" i="2"/>
  <c r="FP75" i="2" s="1"/>
  <c r="FO4" i="2"/>
  <c r="FO75" i="2" s="1"/>
  <c r="FM69" i="2"/>
  <c r="FL69" i="2"/>
  <c r="FK69" i="2"/>
  <c r="FJ69" i="2"/>
  <c r="FI69" i="2"/>
  <c r="FH69" i="2"/>
  <c r="FG69" i="2"/>
  <c r="FF69" i="2"/>
  <c r="FE69" i="2"/>
  <c r="FD69" i="2"/>
  <c r="FC69" i="2"/>
  <c r="FB69" i="2"/>
  <c r="FB61" i="2" s="1"/>
  <c r="FB46" i="2" s="1"/>
  <c r="FM62" i="2"/>
  <c r="FL62" i="2"/>
  <c r="FK62" i="2"/>
  <c r="FJ62" i="2"/>
  <c r="FI62" i="2"/>
  <c r="FH62" i="2"/>
  <c r="FG62" i="2"/>
  <c r="FF62" i="2"/>
  <c r="FE62" i="2"/>
  <c r="FD62" i="2"/>
  <c r="FC62" i="2"/>
  <c r="FB62" i="2"/>
  <c r="FM61" i="2"/>
  <c r="FL61" i="2"/>
  <c r="FK61" i="2"/>
  <c r="FJ61" i="2"/>
  <c r="FI61" i="2"/>
  <c r="FH61" i="2"/>
  <c r="FG61" i="2"/>
  <c r="FF61" i="2"/>
  <c r="FE61" i="2"/>
  <c r="FD61" i="2"/>
  <c r="FC61" i="2"/>
  <c r="FM55" i="2"/>
  <c r="FL55" i="2"/>
  <c r="FK55" i="2"/>
  <c r="FJ55" i="2"/>
  <c r="FI55" i="2"/>
  <c r="FH55" i="2"/>
  <c r="FG55" i="2"/>
  <c r="FF55" i="2"/>
  <c r="FE55" i="2"/>
  <c r="FD55" i="2"/>
  <c r="FC55" i="2"/>
  <c r="FB55" i="2"/>
  <c r="FM48" i="2"/>
  <c r="FL48" i="2"/>
  <c r="FK48" i="2"/>
  <c r="FJ48" i="2"/>
  <c r="FI48" i="2"/>
  <c r="FH48" i="2"/>
  <c r="FG48" i="2"/>
  <c r="FF48" i="2"/>
  <c r="FE48" i="2"/>
  <c r="FD48" i="2"/>
  <c r="FC48" i="2"/>
  <c r="FB48" i="2"/>
  <c r="FM47" i="2"/>
  <c r="FL47" i="2"/>
  <c r="FK47" i="2"/>
  <c r="FJ47" i="2"/>
  <c r="FI47" i="2"/>
  <c r="FH47" i="2"/>
  <c r="FG47" i="2"/>
  <c r="FF47" i="2"/>
  <c r="FE47" i="2"/>
  <c r="FD47" i="2"/>
  <c r="FC47" i="2"/>
  <c r="FB47" i="2"/>
  <c r="FM46" i="2"/>
  <c r="FL46" i="2"/>
  <c r="FK46" i="2"/>
  <c r="FJ46" i="2"/>
  <c r="FI46" i="2"/>
  <c r="FH46" i="2"/>
  <c r="FG46" i="2"/>
  <c r="FF46" i="2"/>
  <c r="FE46" i="2"/>
  <c r="FD46" i="2"/>
  <c r="FC46" i="2"/>
  <c r="FM40" i="2"/>
  <c r="FL40" i="2"/>
  <c r="FK40" i="2"/>
  <c r="FJ40" i="2"/>
  <c r="FI40" i="2"/>
  <c r="FH40" i="2"/>
  <c r="FG40" i="2"/>
  <c r="FF40" i="2"/>
  <c r="FE40" i="2"/>
  <c r="FD40" i="2"/>
  <c r="FC40" i="2"/>
  <c r="FB40" i="2"/>
  <c r="FM33" i="2"/>
  <c r="FL33" i="2"/>
  <c r="FK33" i="2"/>
  <c r="FJ33" i="2"/>
  <c r="FI33" i="2"/>
  <c r="FH33" i="2"/>
  <c r="FG33" i="2"/>
  <c r="FF33" i="2"/>
  <c r="FE33" i="2"/>
  <c r="FD33" i="2"/>
  <c r="FC33" i="2"/>
  <c r="FB33" i="2"/>
  <c r="FM32" i="2"/>
  <c r="FL32" i="2"/>
  <c r="FK32" i="2"/>
  <c r="FJ32" i="2"/>
  <c r="FI32" i="2"/>
  <c r="FH32" i="2"/>
  <c r="FG32" i="2"/>
  <c r="FF32" i="2"/>
  <c r="FE32" i="2"/>
  <c r="FD32" i="2"/>
  <c r="FC32" i="2"/>
  <c r="FB32" i="2"/>
  <c r="FM26" i="2"/>
  <c r="FL26" i="2"/>
  <c r="FK26" i="2"/>
  <c r="FJ26" i="2"/>
  <c r="FI26" i="2"/>
  <c r="FH26" i="2"/>
  <c r="FG26" i="2"/>
  <c r="FF26" i="2"/>
  <c r="FE26" i="2"/>
  <c r="FD26" i="2"/>
  <c r="FC26" i="2"/>
  <c r="FB26" i="2"/>
  <c r="FM19" i="2"/>
  <c r="FL19" i="2"/>
  <c r="FK19" i="2"/>
  <c r="FJ19" i="2"/>
  <c r="FI19" i="2"/>
  <c r="FH19" i="2"/>
  <c r="FG19" i="2"/>
  <c r="FF19" i="2"/>
  <c r="FE19" i="2"/>
  <c r="FD19" i="2"/>
  <c r="FC19" i="2"/>
  <c r="FB19" i="2"/>
  <c r="FM18" i="2"/>
  <c r="FL18" i="2"/>
  <c r="FK18" i="2"/>
  <c r="FJ18" i="2"/>
  <c r="FI18" i="2"/>
  <c r="FH18" i="2"/>
  <c r="FG18" i="2"/>
  <c r="FF18" i="2"/>
  <c r="FE18" i="2"/>
  <c r="FD18" i="2"/>
  <c r="FC18" i="2"/>
  <c r="FB18" i="2"/>
  <c r="FM12" i="2"/>
  <c r="FL12" i="2"/>
  <c r="FK12" i="2"/>
  <c r="FJ12" i="2"/>
  <c r="FI12" i="2"/>
  <c r="FH12" i="2"/>
  <c r="FG12" i="2"/>
  <c r="FF12" i="2"/>
  <c r="FE12" i="2"/>
  <c r="FD12" i="2"/>
  <c r="FC12" i="2"/>
  <c r="FB12" i="2"/>
  <c r="FM5" i="2"/>
  <c r="FL5" i="2"/>
  <c r="FK5" i="2"/>
  <c r="FJ5" i="2"/>
  <c r="FI5" i="2"/>
  <c r="FH5" i="2"/>
  <c r="FG5" i="2"/>
  <c r="FF5" i="2"/>
  <c r="FE5" i="2"/>
  <c r="FD5" i="2"/>
  <c r="FC5" i="2"/>
  <c r="FB5" i="2"/>
  <c r="FM4" i="2"/>
  <c r="FM75" i="2" s="1"/>
  <c r="FL4" i="2"/>
  <c r="FL75" i="2" s="1"/>
  <c r="FK4" i="2"/>
  <c r="FK75" i="2" s="1"/>
  <c r="FJ4" i="2"/>
  <c r="FJ75" i="2" s="1"/>
  <c r="FI4" i="2"/>
  <c r="FI75" i="2" s="1"/>
  <c r="FH4" i="2"/>
  <c r="FH75" i="2" s="1"/>
  <c r="FG4" i="2"/>
  <c r="FG75" i="2" s="1"/>
  <c r="FF4" i="2"/>
  <c r="FF75" i="2" s="1"/>
  <c r="FE4" i="2"/>
  <c r="FE75" i="2" s="1"/>
  <c r="FD4" i="2"/>
  <c r="FD75" i="2" s="1"/>
  <c r="FC4" i="2"/>
  <c r="FC75" i="2" s="1"/>
  <c r="FB4" i="2"/>
  <c r="EZ69" i="2"/>
  <c r="EY69" i="2"/>
  <c r="EX69" i="2"/>
  <c r="EW69" i="2"/>
  <c r="EV69" i="2"/>
  <c r="EU69" i="2"/>
  <c r="ET69" i="2"/>
  <c r="ES69" i="2"/>
  <c r="ER69" i="2"/>
  <c r="EQ69" i="2"/>
  <c r="EP69" i="2"/>
  <c r="EO69" i="2"/>
  <c r="EZ62" i="2"/>
  <c r="EY62" i="2"/>
  <c r="EX62" i="2"/>
  <c r="EW62" i="2"/>
  <c r="EV62" i="2"/>
  <c r="EU62" i="2"/>
  <c r="ET62" i="2"/>
  <c r="ES62" i="2"/>
  <c r="ER62" i="2"/>
  <c r="EQ62" i="2"/>
  <c r="EP62" i="2"/>
  <c r="EO62" i="2"/>
  <c r="EZ61" i="2"/>
  <c r="EY61" i="2"/>
  <c r="EX61" i="2"/>
  <c r="EW61" i="2"/>
  <c r="EV61" i="2"/>
  <c r="EU61" i="2"/>
  <c r="ET61" i="2"/>
  <c r="ES61" i="2"/>
  <c r="ER61" i="2"/>
  <c r="EQ61" i="2"/>
  <c r="EP61" i="2"/>
  <c r="EO61" i="2"/>
  <c r="EZ55" i="2"/>
  <c r="EY55" i="2"/>
  <c r="EX55" i="2"/>
  <c r="EW55" i="2"/>
  <c r="EV55" i="2"/>
  <c r="EU55" i="2"/>
  <c r="ET55" i="2"/>
  <c r="ES55" i="2"/>
  <c r="ER55" i="2"/>
  <c r="EQ55" i="2"/>
  <c r="EP55" i="2"/>
  <c r="EO55" i="2"/>
  <c r="EZ48" i="2"/>
  <c r="EY48" i="2"/>
  <c r="EX48" i="2"/>
  <c r="EW48" i="2"/>
  <c r="EV48" i="2"/>
  <c r="EU48" i="2"/>
  <c r="ET48" i="2"/>
  <c r="ES48" i="2"/>
  <c r="ER48" i="2"/>
  <c r="EQ48" i="2"/>
  <c r="EP48" i="2"/>
  <c r="EO48" i="2"/>
  <c r="EZ47" i="2"/>
  <c r="EY47" i="2"/>
  <c r="EX47" i="2"/>
  <c r="EW47" i="2"/>
  <c r="EV47" i="2"/>
  <c r="EU47" i="2"/>
  <c r="ET47" i="2"/>
  <c r="ES47" i="2"/>
  <c r="ER47" i="2"/>
  <c r="EQ47" i="2"/>
  <c r="EP47" i="2"/>
  <c r="EO47" i="2"/>
  <c r="EZ46" i="2"/>
  <c r="EY46" i="2"/>
  <c r="EX46" i="2"/>
  <c r="EW46" i="2"/>
  <c r="EV46" i="2"/>
  <c r="EU46" i="2"/>
  <c r="ET46" i="2"/>
  <c r="ES46" i="2"/>
  <c r="ER46" i="2"/>
  <c r="EQ46" i="2"/>
  <c r="EP46" i="2"/>
  <c r="EO46" i="2"/>
  <c r="EZ40" i="2"/>
  <c r="EY40" i="2"/>
  <c r="EX40" i="2"/>
  <c r="EW40" i="2"/>
  <c r="EV40" i="2"/>
  <c r="EU40" i="2"/>
  <c r="ET40" i="2"/>
  <c r="ES40" i="2"/>
  <c r="ER40" i="2"/>
  <c r="EQ40" i="2"/>
  <c r="EP40" i="2"/>
  <c r="EO40" i="2"/>
  <c r="EZ33" i="2"/>
  <c r="EY33" i="2"/>
  <c r="EX33" i="2"/>
  <c r="EW33" i="2"/>
  <c r="EV33" i="2"/>
  <c r="EU33" i="2"/>
  <c r="ET33" i="2"/>
  <c r="ES33" i="2"/>
  <c r="ER33" i="2"/>
  <c r="EQ33" i="2"/>
  <c r="EP33" i="2"/>
  <c r="EO33" i="2"/>
  <c r="EZ32" i="2"/>
  <c r="EY32" i="2"/>
  <c r="EX32" i="2"/>
  <c r="EW32" i="2"/>
  <c r="EV32" i="2"/>
  <c r="EU32" i="2"/>
  <c r="ET32" i="2"/>
  <c r="ES32" i="2"/>
  <c r="ER32" i="2"/>
  <c r="EQ32" i="2"/>
  <c r="EP32" i="2"/>
  <c r="EO32" i="2"/>
  <c r="EZ26" i="2"/>
  <c r="EY26" i="2"/>
  <c r="EX26" i="2"/>
  <c r="EW26" i="2"/>
  <c r="EV26" i="2"/>
  <c r="EU26" i="2"/>
  <c r="ET26" i="2"/>
  <c r="ES26" i="2"/>
  <c r="ER26" i="2"/>
  <c r="EQ26" i="2"/>
  <c r="EP26" i="2"/>
  <c r="EO26" i="2"/>
  <c r="EZ19" i="2"/>
  <c r="EY19" i="2"/>
  <c r="EX19" i="2"/>
  <c r="EW19" i="2"/>
  <c r="EV19" i="2"/>
  <c r="EU19" i="2"/>
  <c r="ET19" i="2"/>
  <c r="ES19" i="2"/>
  <c r="ER19" i="2"/>
  <c r="EQ19" i="2"/>
  <c r="EP19" i="2"/>
  <c r="EO19" i="2"/>
  <c r="EZ18" i="2"/>
  <c r="EY18" i="2"/>
  <c r="EX18" i="2"/>
  <c r="EW18" i="2"/>
  <c r="EV18" i="2"/>
  <c r="EU18" i="2"/>
  <c r="ET18" i="2"/>
  <c r="ES18" i="2"/>
  <c r="ER18" i="2"/>
  <c r="EQ18" i="2"/>
  <c r="EP18" i="2"/>
  <c r="EO18" i="2"/>
  <c r="EZ12" i="2"/>
  <c r="EY12" i="2"/>
  <c r="EX12" i="2"/>
  <c r="EW12" i="2"/>
  <c r="EV12" i="2"/>
  <c r="EU12" i="2"/>
  <c r="ET12" i="2"/>
  <c r="ES12" i="2"/>
  <c r="ER12" i="2"/>
  <c r="EQ12" i="2"/>
  <c r="EP12" i="2"/>
  <c r="EO12" i="2"/>
  <c r="EZ5" i="2"/>
  <c r="EY5" i="2"/>
  <c r="EX5" i="2"/>
  <c r="EW5" i="2"/>
  <c r="EV5" i="2"/>
  <c r="EU5" i="2"/>
  <c r="ET5" i="2"/>
  <c r="ES5" i="2"/>
  <c r="ER5" i="2"/>
  <c r="EQ5" i="2"/>
  <c r="EP5" i="2"/>
  <c r="EO5" i="2"/>
  <c r="EZ4" i="2"/>
  <c r="EZ75" i="2" s="1"/>
  <c r="EY4" i="2"/>
  <c r="EY75" i="2" s="1"/>
  <c r="EX4" i="2"/>
  <c r="EX75" i="2" s="1"/>
  <c r="EW4" i="2"/>
  <c r="EW75" i="2" s="1"/>
  <c r="EV4" i="2"/>
  <c r="EV75" i="2" s="1"/>
  <c r="EU4" i="2"/>
  <c r="EU75" i="2" s="1"/>
  <c r="ET4" i="2"/>
  <c r="ET75" i="2" s="1"/>
  <c r="ES4" i="2"/>
  <c r="ES75" i="2" s="1"/>
  <c r="ER4" i="2"/>
  <c r="ER75" i="2" s="1"/>
  <c r="EQ4" i="2"/>
  <c r="EQ75" i="2" s="1"/>
  <c r="EP4" i="2"/>
  <c r="EP75" i="2" s="1"/>
  <c r="EO4" i="2"/>
  <c r="EO75" i="2" s="1"/>
  <c r="EM69" i="2"/>
  <c r="EL69" i="2"/>
  <c r="EK69" i="2"/>
  <c r="EJ69" i="2"/>
  <c r="EI69" i="2"/>
  <c r="EH69" i="2"/>
  <c r="EG69" i="2"/>
  <c r="EF69" i="2"/>
  <c r="EE69" i="2"/>
  <c r="ED69" i="2"/>
  <c r="EC69" i="2"/>
  <c r="EB69" i="2"/>
  <c r="EM62" i="2"/>
  <c r="EL62" i="2"/>
  <c r="EK62" i="2"/>
  <c r="EJ62" i="2"/>
  <c r="EI62" i="2"/>
  <c r="EH62" i="2"/>
  <c r="EG62" i="2"/>
  <c r="EF62" i="2"/>
  <c r="EE62" i="2"/>
  <c r="ED62" i="2"/>
  <c r="EC62" i="2"/>
  <c r="EB62" i="2"/>
  <c r="EM61" i="2"/>
  <c r="EL61" i="2"/>
  <c r="EK61" i="2"/>
  <c r="EJ61" i="2"/>
  <c r="EI61" i="2"/>
  <c r="EH61" i="2"/>
  <c r="EG61" i="2"/>
  <c r="EF61" i="2"/>
  <c r="EE61" i="2"/>
  <c r="ED61" i="2"/>
  <c r="EC61" i="2"/>
  <c r="EB61" i="2"/>
  <c r="EM55" i="2"/>
  <c r="EL55" i="2"/>
  <c r="EK55" i="2"/>
  <c r="EJ55" i="2"/>
  <c r="EI55" i="2"/>
  <c r="EH55" i="2"/>
  <c r="EG55" i="2"/>
  <c r="EF55" i="2"/>
  <c r="EE55" i="2"/>
  <c r="ED55" i="2"/>
  <c r="EC55" i="2"/>
  <c r="EB55" i="2"/>
  <c r="EM48" i="2"/>
  <c r="EL48" i="2"/>
  <c r="EK48" i="2"/>
  <c r="EJ48" i="2"/>
  <c r="EJ47" i="2" s="1"/>
  <c r="EJ46" i="2" s="1"/>
  <c r="EI48" i="2"/>
  <c r="EH48" i="2"/>
  <c r="EG48" i="2"/>
  <c r="EF48" i="2"/>
  <c r="EE48" i="2"/>
  <c r="ED48" i="2"/>
  <c r="EC48" i="2"/>
  <c r="EB48" i="2"/>
  <c r="EM47" i="2"/>
  <c r="EL47" i="2"/>
  <c r="EK47" i="2"/>
  <c r="EI47" i="2"/>
  <c r="EH47" i="2"/>
  <c r="EG47" i="2"/>
  <c r="EF47" i="2"/>
  <c r="EE47" i="2"/>
  <c r="ED47" i="2"/>
  <c r="EC47" i="2"/>
  <c r="EB47" i="2"/>
  <c r="EM46" i="2"/>
  <c r="EL46" i="2"/>
  <c r="EK46" i="2"/>
  <c r="EI46" i="2"/>
  <c r="EH46" i="2"/>
  <c r="EG46" i="2"/>
  <c r="EF46" i="2"/>
  <c r="EE46" i="2"/>
  <c r="ED46" i="2"/>
  <c r="EC46" i="2"/>
  <c r="EB46" i="2"/>
  <c r="EM40" i="2"/>
  <c r="EL40" i="2"/>
  <c r="EK40" i="2"/>
  <c r="EJ40" i="2"/>
  <c r="EI40" i="2"/>
  <c r="EH40" i="2"/>
  <c r="EG40" i="2"/>
  <c r="EF40" i="2"/>
  <c r="EE40" i="2"/>
  <c r="ED40" i="2"/>
  <c r="EC40" i="2"/>
  <c r="EB40" i="2"/>
  <c r="EM33" i="2"/>
  <c r="EL33" i="2"/>
  <c r="EK33" i="2"/>
  <c r="EJ33" i="2"/>
  <c r="EI33" i="2"/>
  <c r="EH33" i="2"/>
  <c r="EG33" i="2"/>
  <c r="EF33" i="2"/>
  <c r="EE33" i="2"/>
  <c r="ED33" i="2"/>
  <c r="EC33" i="2"/>
  <c r="EB33" i="2"/>
  <c r="EM32" i="2"/>
  <c r="EL32" i="2"/>
  <c r="EK32" i="2"/>
  <c r="EJ32" i="2"/>
  <c r="EI32" i="2"/>
  <c r="EH32" i="2"/>
  <c r="EG32" i="2"/>
  <c r="EF32" i="2"/>
  <c r="EE32" i="2"/>
  <c r="ED32" i="2"/>
  <c r="EC32" i="2"/>
  <c r="EB32" i="2"/>
  <c r="EM26" i="2"/>
  <c r="EL26" i="2"/>
  <c r="EK26" i="2"/>
  <c r="EJ26" i="2"/>
  <c r="EI26" i="2"/>
  <c r="EH26" i="2"/>
  <c r="EG26" i="2"/>
  <c r="EF26" i="2"/>
  <c r="EE26" i="2"/>
  <c r="ED26" i="2"/>
  <c r="EC26" i="2"/>
  <c r="EB26" i="2"/>
  <c r="EM19" i="2"/>
  <c r="EL19" i="2"/>
  <c r="EK19" i="2"/>
  <c r="EJ19" i="2"/>
  <c r="EI19" i="2"/>
  <c r="EH19" i="2"/>
  <c r="EG19" i="2"/>
  <c r="EF19" i="2"/>
  <c r="EE19" i="2"/>
  <c r="ED19" i="2"/>
  <c r="EC19" i="2"/>
  <c r="EB19" i="2"/>
  <c r="EM18" i="2"/>
  <c r="EL18" i="2"/>
  <c r="EK18" i="2"/>
  <c r="EJ18" i="2"/>
  <c r="EI18" i="2"/>
  <c r="EH18" i="2"/>
  <c r="EG18" i="2"/>
  <c r="EF18" i="2"/>
  <c r="EE18" i="2"/>
  <c r="ED18" i="2"/>
  <c r="EC18" i="2"/>
  <c r="EB18" i="2"/>
  <c r="EM12" i="2"/>
  <c r="EL12" i="2"/>
  <c r="EK12" i="2"/>
  <c r="EJ12" i="2"/>
  <c r="EI12" i="2"/>
  <c r="EH12" i="2"/>
  <c r="EG12" i="2"/>
  <c r="EF12" i="2"/>
  <c r="EE12" i="2"/>
  <c r="ED12" i="2"/>
  <c r="EC12" i="2"/>
  <c r="EB12" i="2"/>
  <c r="EM5" i="2"/>
  <c r="EL5" i="2"/>
  <c r="EK5" i="2"/>
  <c r="EJ5" i="2"/>
  <c r="EI5" i="2"/>
  <c r="EH5" i="2"/>
  <c r="EG5" i="2"/>
  <c r="EF5" i="2"/>
  <c r="EE5" i="2"/>
  <c r="ED5" i="2"/>
  <c r="EC5" i="2"/>
  <c r="EB5" i="2"/>
  <c r="EM4" i="2"/>
  <c r="EM75" i="2" s="1"/>
  <c r="EL4" i="2"/>
  <c r="EL75" i="2" s="1"/>
  <c r="EK4" i="2"/>
  <c r="EK75" i="2" s="1"/>
  <c r="EJ4" i="2"/>
  <c r="EI4" i="2"/>
  <c r="EI75" i="2" s="1"/>
  <c r="EH4" i="2"/>
  <c r="EH75" i="2" s="1"/>
  <c r="EG4" i="2"/>
  <c r="EG75" i="2" s="1"/>
  <c r="EF4" i="2"/>
  <c r="EF75" i="2" s="1"/>
  <c r="EE4" i="2"/>
  <c r="EE75" i="2" s="1"/>
  <c r="ED4" i="2"/>
  <c r="ED75" i="2" s="1"/>
  <c r="EC4" i="2"/>
  <c r="EC75" i="2" s="1"/>
  <c r="EB4" i="2"/>
  <c r="EB75" i="2" s="1"/>
  <c r="DZ69" i="2"/>
  <c r="DY69" i="2"/>
  <c r="DX69" i="2"/>
  <c r="DW69" i="2"/>
  <c r="DV69" i="2"/>
  <c r="DU69" i="2"/>
  <c r="DT69" i="2"/>
  <c r="DS69" i="2"/>
  <c r="DR69" i="2"/>
  <c r="DQ69" i="2"/>
  <c r="DP69" i="2"/>
  <c r="DO69" i="2"/>
  <c r="DZ62" i="2"/>
  <c r="DY62" i="2"/>
  <c r="DX62" i="2"/>
  <c r="DW62" i="2"/>
  <c r="DV62" i="2"/>
  <c r="DU62" i="2"/>
  <c r="DT62" i="2"/>
  <c r="DS62" i="2"/>
  <c r="DR62" i="2"/>
  <c r="DQ62" i="2"/>
  <c r="DP62" i="2"/>
  <c r="DO62" i="2"/>
  <c r="DZ61" i="2"/>
  <c r="DY61" i="2"/>
  <c r="DX61" i="2"/>
  <c r="DW61" i="2"/>
  <c r="DV61" i="2"/>
  <c r="DU61" i="2"/>
  <c r="DT61" i="2"/>
  <c r="DS61" i="2"/>
  <c r="DR61" i="2"/>
  <c r="DQ61" i="2"/>
  <c r="DP61" i="2"/>
  <c r="DO61" i="2"/>
  <c r="DZ55" i="2"/>
  <c r="DY55" i="2"/>
  <c r="DX55" i="2"/>
  <c r="DW55" i="2"/>
  <c r="DV55" i="2"/>
  <c r="DU55" i="2"/>
  <c r="DT55" i="2"/>
  <c r="DS55" i="2"/>
  <c r="DR55" i="2"/>
  <c r="DQ55" i="2"/>
  <c r="DP55" i="2"/>
  <c r="DO55" i="2"/>
  <c r="DZ48" i="2"/>
  <c r="DY48" i="2"/>
  <c r="DX48" i="2"/>
  <c r="DW48" i="2"/>
  <c r="DV48" i="2"/>
  <c r="DU48" i="2"/>
  <c r="DT48" i="2"/>
  <c r="DS48" i="2"/>
  <c r="DR48" i="2"/>
  <c r="DQ48" i="2"/>
  <c r="DP48" i="2"/>
  <c r="DO48" i="2"/>
  <c r="DZ47" i="2"/>
  <c r="DY47" i="2"/>
  <c r="DX47" i="2"/>
  <c r="DW47" i="2"/>
  <c r="DV47" i="2"/>
  <c r="DU47" i="2"/>
  <c r="DT47" i="2"/>
  <c r="DS47" i="2"/>
  <c r="DR47" i="2"/>
  <c r="DQ47" i="2"/>
  <c r="DP47" i="2"/>
  <c r="DO47" i="2"/>
  <c r="DZ46" i="2"/>
  <c r="DY46" i="2"/>
  <c r="DX46" i="2"/>
  <c r="DW46" i="2"/>
  <c r="DV46" i="2"/>
  <c r="DU46" i="2"/>
  <c r="DT46" i="2"/>
  <c r="DS46" i="2"/>
  <c r="DR46" i="2"/>
  <c r="DQ46" i="2"/>
  <c r="DP46" i="2"/>
  <c r="DO46" i="2"/>
  <c r="DZ40" i="2"/>
  <c r="DY40" i="2"/>
  <c r="DX40" i="2"/>
  <c r="DW40" i="2"/>
  <c r="DV40" i="2"/>
  <c r="DU40" i="2"/>
  <c r="DT40" i="2"/>
  <c r="DS40" i="2"/>
  <c r="DR40" i="2"/>
  <c r="DQ40" i="2"/>
  <c r="DP40" i="2"/>
  <c r="DO40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Z32" i="2"/>
  <c r="DY32" i="2"/>
  <c r="DX32" i="2"/>
  <c r="DW32" i="2"/>
  <c r="DV32" i="2"/>
  <c r="DU32" i="2"/>
  <c r="DT32" i="2"/>
  <c r="DS32" i="2"/>
  <c r="DR32" i="2"/>
  <c r="DQ32" i="2"/>
  <c r="DP32" i="2"/>
  <c r="DO32" i="2"/>
  <c r="DZ26" i="2"/>
  <c r="DY26" i="2"/>
  <c r="DX26" i="2"/>
  <c r="DW26" i="2"/>
  <c r="DV26" i="2"/>
  <c r="DU26" i="2"/>
  <c r="DT26" i="2"/>
  <c r="DS26" i="2"/>
  <c r="DR26" i="2"/>
  <c r="DQ26" i="2"/>
  <c r="DP26" i="2"/>
  <c r="DO26" i="2"/>
  <c r="DZ19" i="2"/>
  <c r="DY19" i="2"/>
  <c r="DX19" i="2"/>
  <c r="DW19" i="2"/>
  <c r="DV19" i="2"/>
  <c r="DU19" i="2"/>
  <c r="DT19" i="2"/>
  <c r="DS19" i="2"/>
  <c r="DR19" i="2"/>
  <c r="DQ19" i="2"/>
  <c r="DP19" i="2"/>
  <c r="DO19" i="2"/>
  <c r="DZ18" i="2"/>
  <c r="DY18" i="2"/>
  <c r="DX18" i="2"/>
  <c r="DW18" i="2"/>
  <c r="DV18" i="2"/>
  <c r="DU18" i="2"/>
  <c r="DT18" i="2"/>
  <c r="DS18" i="2"/>
  <c r="DR18" i="2"/>
  <c r="DQ18" i="2"/>
  <c r="DP18" i="2"/>
  <c r="DO18" i="2"/>
  <c r="DZ12" i="2"/>
  <c r="DY12" i="2"/>
  <c r="DX12" i="2"/>
  <c r="DW12" i="2"/>
  <c r="DV12" i="2"/>
  <c r="DU12" i="2"/>
  <c r="DT12" i="2"/>
  <c r="DS12" i="2"/>
  <c r="DR12" i="2"/>
  <c r="DQ12" i="2"/>
  <c r="DP12" i="2"/>
  <c r="DO12" i="2"/>
  <c r="DZ5" i="2"/>
  <c r="DY5" i="2"/>
  <c r="DX5" i="2"/>
  <c r="DW5" i="2"/>
  <c r="DV5" i="2"/>
  <c r="DU5" i="2"/>
  <c r="DT5" i="2"/>
  <c r="DS5" i="2"/>
  <c r="DR5" i="2"/>
  <c r="DQ5" i="2"/>
  <c r="DP5" i="2"/>
  <c r="DO5" i="2"/>
  <c r="DZ4" i="2"/>
  <c r="DZ75" i="2" s="1"/>
  <c r="DY4" i="2"/>
  <c r="DY75" i="2" s="1"/>
  <c r="DX4" i="2"/>
  <c r="DX75" i="2" s="1"/>
  <c r="DW4" i="2"/>
  <c r="DW75" i="2" s="1"/>
  <c r="DV4" i="2"/>
  <c r="DV75" i="2" s="1"/>
  <c r="DU4" i="2"/>
  <c r="DU75" i="2" s="1"/>
  <c r="DT4" i="2"/>
  <c r="DT75" i="2" s="1"/>
  <c r="DS4" i="2"/>
  <c r="DS75" i="2" s="1"/>
  <c r="DR4" i="2"/>
  <c r="DR75" i="2" s="1"/>
  <c r="DQ4" i="2"/>
  <c r="DQ75" i="2" s="1"/>
  <c r="DP4" i="2"/>
  <c r="DP75" i="2" s="1"/>
  <c r="DO4" i="2"/>
  <c r="DO75" i="2" s="1"/>
  <c r="DM69" i="2"/>
  <c r="DL69" i="2"/>
  <c r="DK69" i="2"/>
  <c r="DJ69" i="2"/>
  <c r="DI69" i="2"/>
  <c r="DH69" i="2"/>
  <c r="DG69" i="2"/>
  <c r="DF69" i="2"/>
  <c r="DE69" i="2"/>
  <c r="DD69" i="2"/>
  <c r="DC69" i="2"/>
  <c r="DB69" i="2"/>
  <c r="DM62" i="2"/>
  <c r="DL62" i="2"/>
  <c r="DK62" i="2"/>
  <c r="DJ62" i="2"/>
  <c r="DI62" i="2"/>
  <c r="DH62" i="2"/>
  <c r="DG62" i="2"/>
  <c r="DF62" i="2"/>
  <c r="DE62" i="2"/>
  <c r="DD62" i="2"/>
  <c r="DC62" i="2"/>
  <c r="DB62" i="2"/>
  <c r="DB61" i="2" s="1"/>
  <c r="DB46" i="2" s="1"/>
  <c r="DM61" i="2"/>
  <c r="DL61" i="2"/>
  <c r="DK61" i="2"/>
  <c r="DJ61" i="2"/>
  <c r="DI61" i="2"/>
  <c r="DH61" i="2"/>
  <c r="DG61" i="2"/>
  <c r="DF61" i="2"/>
  <c r="DE61" i="2"/>
  <c r="DD61" i="2"/>
  <c r="DC61" i="2"/>
  <c r="DM55" i="2"/>
  <c r="DL55" i="2"/>
  <c r="DK55" i="2"/>
  <c r="DJ55" i="2"/>
  <c r="DI55" i="2"/>
  <c r="DH55" i="2"/>
  <c r="DG55" i="2"/>
  <c r="DF55" i="2"/>
  <c r="DE55" i="2"/>
  <c r="DD55" i="2"/>
  <c r="DC55" i="2"/>
  <c r="DB55" i="2"/>
  <c r="DM48" i="2"/>
  <c r="DL48" i="2"/>
  <c r="DK48" i="2"/>
  <c r="DJ48" i="2"/>
  <c r="DI48" i="2"/>
  <c r="DH48" i="2"/>
  <c r="DG48" i="2"/>
  <c r="DF48" i="2"/>
  <c r="DE48" i="2"/>
  <c r="DD48" i="2"/>
  <c r="DC48" i="2"/>
  <c r="DB48" i="2"/>
  <c r="DM47" i="2"/>
  <c r="DL47" i="2"/>
  <c r="DK47" i="2"/>
  <c r="DJ47" i="2"/>
  <c r="DI47" i="2"/>
  <c r="DH47" i="2"/>
  <c r="DG47" i="2"/>
  <c r="DF47" i="2"/>
  <c r="DE47" i="2"/>
  <c r="DD47" i="2"/>
  <c r="DC47" i="2"/>
  <c r="DB47" i="2"/>
  <c r="DM46" i="2"/>
  <c r="DL46" i="2"/>
  <c r="DK46" i="2"/>
  <c r="DJ46" i="2"/>
  <c r="DI46" i="2"/>
  <c r="DH46" i="2"/>
  <c r="DG46" i="2"/>
  <c r="DF46" i="2"/>
  <c r="DE46" i="2"/>
  <c r="DD46" i="2"/>
  <c r="DC46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M33" i="2"/>
  <c r="DL33" i="2"/>
  <c r="DK33" i="2"/>
  <c r="DJ33" i="2"/>
  <c r="DI33" i="2"/>
  <c r="DH33" i="2"/>
  <c r="DG33" i="2"/>
  <c r="DF33" i="2"/>
  <c r="DE33" i="2"/>
  <c r="DD33" i="2"/>
  <c r="DC33" i="2"/>
  <c r="DB33" i="2"/>
  <c r="DM32" i="2"/>
  <c r="DL32" i="2"/>
  <c r="DK32" i="2"/>
  <c r="DJ32" i="2"/>
  <c r="DI32" i="2"/>
  <c r="DH32" i="2"/>
  <c r="DG32" i="2"/>
  <c r="DF32" i="2"/>
  <c r="DE32" i="2"/>
  <c r="DD32" i="2"/>
  <c r="DC32" i="2"/>
  <c r="DB32" i="2"/>
  <c r="DM26" i="2"/>
  <c r="DL26" i="2"/>
  <c r="DK26" i="2"/>
  <c r="DJ26" i="2"/>
  <c r="DI26" i="2"/>
  <c r="DH26" i="2"/>
  <c r="DG26" i="2"/>
  <c r="DF26" i="2"/>
  <c r="DE26" i="2"/>
  <c r="DD26" i="2"/>
  <c r="DC26" i="2"/>
  <c r="DB26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M12" i="2"/>
  <c r="DL12" i="2"/>
  <c r="DK12" i="2"/>
  <c r="DJ12" i="2"/>
  <c r="DI12" i="2"/>
  <c r="DH12" i="2"/>
  <c r="DG12" i="2"/>
  <c r="DF12" i="2"/>
  <c r="DE12" i="2"/>
  <c r="DD12" i="2"/>
  <c r="DC12" i="2"/>
  <c r="DB12" i="2"/>
  <c r="DM5" i="2"/>
  <c r="DL5" i="2"/>
  <c r="DK5" i="2"/>
  <c r="DJ5" i="2"/>
  <c r="DI5" i="2"/>
  <c r="DH5" i="2"/>
  <c r="DG5" i="2"/>
  <c r="DF5" i="2"/>
  <c r="DE5" i="2"/>
  <c r="DD5" i="2"/>
  <c r="DC5" i="2"/>
  <c r="DB5" i="2"/>
  <c r="DM4" i="2"/>
  <c r="DM75" i="2" s="1"/>
  <c r="DL4" i="2"/>
  <c r="DL75" i="2" s="1"/>
  <c r="DK4" i="2"/>
  <c r="DK75" i="2" s="1"/>
  <c r="DJ4" i="2"/>
  <c r="DJ75" i="2" s="1"/>
  <c r="DI4" i="2"/>
  <c r="DI75" i="2" s="1"/>
  <c r="DH4" i="2"/>
  <c r="DH75" i="2" s="1"/>
  <c r="DG4" i="2"/>
  <c r="DG75" i="2" s="1"/>
  <c r="DF4" i="2"/>
  <c r="DF75" i="2" s="1"/>
  <c r="DE4" i="2"/>
  <c r="DE75" i="2" s="1"/>
  <c r="DD4" i="2"/>
  <c r="DD75" i="2" s="1"/>
  <c r="DC4" i="2"/>
  <c r="DC75" i="2" s="1"/>
  <c r="DB4" i="2"/>
  <c r="CZ69" i="2"/>
  <c r="CY69" i="2"/>
  <c r="CX69" i="2"/>
  <c r="CW69" i="2"/>
  <c r="CV69" i="2"/>
  <c r="CU69" i="2"/>
  <c r="CT69" i="2"/>
  <c r="CS69" i="2"/>
  <c r="CR69" i="2"/>
  <c r="CQ69" i="2"/>
  <c r="CP69" i="2"/>
  <c r="CO69" i="2"/>
  <c r="CZ62" i="2"/>
  <c r="CY62" i="2"/>
  <c r="CX62" i="2"/>
  <c r="CW62" i="2"/>
  <c r="CV62" i="2"/>
  <c r="CU62" i="2"/>
  <c r="CT62" i="2"/>
  <c r="CS62" i="2"/>
  <c r="CR62" i="2"/>
  <c r="CQ62" i="2"/>
  <c r="CP62" i="2"/>
  <c r="CO62" i="2"/>
  <c r="CZ61" i="2"/>
  <c r="CY61" i="2"/>
  <c r="CX61" i="2"/>
  <c r="CW61" i="2"/>
  <c r="CV61" i="2"/>
  <c r="CU61" i="2"/>
  <c r="CT61" i="2"/>
  <c r="CS61" i="2"/>
  <c r="CR61" i="2"/>
  <c r="CQ61" i="2"/>
  <c r="CP61" i="2"/>
  <c r="CO61" i="2"/>
  <c r="CZ55" i="2"/>
  <c r="CY55" i="2"/>
  <c r="CX55" i="2"/>
  <c r="CW55" i="2"/>
  <c r="CV55" i="2"/>
  <c r="CU55" i="2"/>
  <c r="CT55" i="2"/>
  <c r="CS55" i="2"/>
  <c r="CR55" i="2"/>
  <c r="CQ55" i="2"/>
  <c r="CP55" i="2"/>
  <c r="CO55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Z5" i="2"/>
  <c r="CY5" i="2"/>
  <c r="CX5" i="2"/>
  <c r="CW5" i="2"/>
  <c r="CV5" i="2"/>
  <c r="CU5" i="2"/>
  <c r="CT5" i="2"/>
  <c r="CS5" i="2"/>
  <c r="CR5" i="2"/>
  <c r="CQ5" i="2"/>
  <c r="CP5" i="2"/>
  <c r="CO5" i="2"/>
  <c r="CZ4" i="2"/>
  <c r="CZ75" i="2" s="1"/>
  <c r="CY4" i="2"/>
  <c r="CY75" i="2" s="1"/>
  <c r="CX4" i="2"/>
  <c r="CX75" i="2" s="1"/>
  <c r="CW4" i="2"/>
  <c r="CW75" i="2" s="1"/>
  <c r="CV4" i="2"/>
  <c r="CV75" i="2" s="1"/>
  <c r="CU4" i="2"/>
  <c r="CU75" i="2" s="1"/>
  <c r="CT4" i="2"/>
  <c r="CT75" i="2" s="1"/>
  <c r="CS4" i="2"/>
  <c r="CS75" i="2" s="1"/>
  <c r="CR4" i="2"/>
  <c r="CR75" i="2" s="1"/>
  <c r="CQ4" i="2"/>
  <c r="CQ75" i="2" s="1"/>
  <c r="CP4" i="2"/>
  <c r="CP75" i="2" s="1"/>
  <c r="CO4" i="2"/>
  <c r="CO75" i="2" s="1"/>
  <c r="CM69" i="2"/>
  <c r="CL69" i="2"/>
  <c r="CK69" i="2"/>
  <c r="CJ69" i="2"/>
  <c r="CI69" i="2"/>
  <c r="CH69" i="2"/>
  <c r="CG69" i="2"/>
  <c r="CF69" i="2"/>
  <c r="CE69" i="2"/>
  <c r="CD69" i="2"/>
  <c r="CC69" i="2"/>
  <c r="CB69" i="2"/>
  <c r="CM62" i="2"/>
  <c r="CL62" i="2"/>
  <c r="CK62" i="2"/>
  <c r="CJ62" i="2"/>
  <c r="CI62" i="2"/>
  <c r="CH62" i="2"/>
  <c r="CG62" i="2"/>
  <c r="CG61" i="2" s="1"/>
  <c r="CG46" i="2" s="1"/>
  <c r="CG75" i="2" s="1"/>
  <c r="CF62" i="2"/>
  <c r="CF61" i="2" s="1"/>
  <c r="CE62" i="2"/>
  <c r="CD62" i="2"/>
  <c r="CC62" i="2"/>
  <c r="CC61" i="2" s="1"/>
  <c r="CC46" i="2" s="1"/>
  <c r="CC75" i="2" s="1"/>
  <c r="CB62" i="2"/>
  <c r="CB61" i="2" s="1"/>
  <c r="CB46" i="2" s="1"/>
  <c r="CB75" i="2" s="1"/>
  <c r="CM61" i="2"/>
  <c r="CL61" i="2"/>
  <c r="CK61" i="2"/>
  <c r="CK46" i="2" s="1"/>
  <c r="CK75" i="2" s="1"/>
  <c r="CJ61" i="2"/>
  <c r="CJ46" i="2" s="1"/>
  <c r="CJ75" i="2" s="1"/>
  <c r="CI61" i="2"/>
  <c r="CE61" i="2"/>
  <c r="CD61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CM48" i="2"/>
  <c r="CL48" i="2"/>
  <c r="CK48" i="2"/>
  <c r="CJ48" i="2"/>
  <c r="CI48" i="2"/>
  <c r="CH48" i="2"/>
  <c r="CG48" i="2"/>
  <c r="CF48" i="2"/>
  <c r="CF47" i="2" s="1"/>
  <c r="CE48" i="2"/>
  <c r="CD48" i="2"/>
  <c r="CC48" i="2"/>
  <c r="CB48" i="2"/>
  <c r="CM47" i="2"/>
  <c r="CL47" i="2"/>
  <c r="CK47" i="2"/>
  <c r="CJ47" i="2"/>
  <c r="CI47" i="2"/>
  <c r="CH47" i="2"/>
  <c r="CG47" i="2"/>
  <c r="CE47" i="2"/>
  <c r="CD47" i="2"/>
  <c r="CC47" i="2"/>
  <c r="CB47" i="2"/>
  <c r="CM46" i="2"/>
  <c r="CL46" i="2"/>
  <c r="CI46" i="2"/>
  <c r="CH46" i="2"/>
  <c r="CE46" i="2"/>
  <c r="CD46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M5" i="2"/>
  <c r="CL5" i="2"/>
  <c r="CK5" i="2"/>
  <c r="CJ5" i="2"/>
  <c r="CI5" i="2"/>
  <c r="CH5" i="2"/>
  <c r="CG5" i="2"/>
  <c r="CF5" i="2"/>
  <c r="CE5" i="2"/>
  <c r="CD5" i="2"/>
  <c r="CC5" i="2"/>
  <c r="CB5" i="2"/>
  <c r="CM4" i="2"/>
  <c r="CM75" i="2" s="1"/>
  <c r="CL4" i="2"/>
  <c r="CL75" i="2" s="1"/>
  <c r="CK4" i="2"/>
  <c r="CJ4" i="2"/>
  <c r="CI4" i="2"/>
  <c r="CI75" i="2" s="1"/>
  <c r="CH4" i="2"/>
  <c r="CH75" i="2" s="1"/>
  <c r="CG4" i="2"/>
  <c r="CF4" i="2"/>
  <c r="CE4" i="2"/>
  <c r="CE75" i="2" s="1"/>
  <c r="CD4" i="2"/>
  <c r="CD75" i="2" s="1"/>
  <c r="CC4" i="2"/>
  <c r="CB4" i="2"/>
  <c r="BZ69" i="2"/>
  <c r="BY69" i="2"/>
  <c r="BX69" i="2"/>
  <c r="BW69" i="2"/>
  <c r="BV69" i="2"/>
  <c r="BU69" i="2"/>
  <c r="BT69" i="2"/>
  <c r="BS69" i="2"/>
  <c r="BR69" i="2"/>
  <c r="BQ69" i="2"/>
  <c r="BP69" i="2"/>
  <c r="BO69" i="2"/>
  <c r="BZ62" i="2"/>
  <c r="BY62" i="2"/>
  <c r="BX62" i="2"/>
  <c r="BW62" i="2"/>
  <c r="BV62" i="2"/>
  <c r="BU62" i="2"/>
  <c r="BT62" i="2"/>
  <c r="BS62" i="2"/>
  <c r="BR62" i="2"/>
  <c r="BQ62" i="2"/>
  <c r="BP62" i="2"/>
  <c r="BO62" i="2"/>
  <c r="BZ61" i="2"/>
  <c r="BY61" i="2"/>
  <c r="BX61" i="2"/>
  <c r="BW61" i="2"/>
  <c r="BV61" i="2"/>
  <c r="BU61" i="2"/>
  <c r="BT61" i="2"/>
  <c r="BS61" i="2"/>
  <c r="BR61" i="2"/>
  <c r="BQ61" i="2"/>
  <c r="BP61" i="2"/>
  <c r="BO61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Z5" i="2"/>
  <c r="BY5" i="2"/>
  <c r="BX5" i="2"/>
  <c r="BW5" i="2"/>
  <c r="BV5" i="2"/>
  <c r="BU5" i="2"/>
  <c r="BT5" i="2"/>
  <c r="BS5" i="2"/>
  <c r="BR5" i="2"/>
  <c r="BQ5" i="2"/>
  <c r="BP5" i="2"/>
  <c r="BO5" i="2"/>
  <c r="BZ4" i="2"/>
  <c r="BZ75" i="2" s="1"/>
  <c r="BY4" i="2"/>
  <c r="BY75" i="2" s="1"/>
  <c r="BX4" i="2"/>
  <c r="BX75" i="2" s="1"/>
  <c r="BW4" i="2"/>
  <c r="BW75" i="2" s="1"/>
  <c r="BV4" i="2"/>
  <c r="BV75" i="2" s="1"/>
  <c r="BU4" i="2"/>
  <c r="BU75" i="2" s="1"/>
  <c r="BT4" i="2"/>
  <c r="BT75" i="2" s="1"/>
  <c r="BS4" i="2"/>
  <c r="BS75" i="2" s="1"/>
  <c r="BR4" i="2"/>
  <c r="BR75" i="2" s="1"/>
  <c r="BQ4" i="2"/>
  <c r="BQ75" i="2" s="1"/>
  <c r="BP4" i="2"/>
  <c r="BP75" i="2" s="1"/>
  <c r="BO4" i="2"/>
  <c r="BO75" i="2" s="1"/>
  <c r="BM69" i="2"/>
  <c r="BL69" i="2"/>
  <c r="BK69" i="2"/>
  <c r="BJ69" i="2"/>
  <c r="BI69" i="2"/>
  <c r="BH69" i="2"/>
  <c r="BG69" i="2"/>
  <c r="BF69" i="2"/>
  <c r="BE69" i="2"/>
  <c r="BD69" i="2"/>
  <c r="BC69" i="2"/>
  <c r="BB69" i="2"/>
  <c r="BM62" i="2"/>
  <c r="BL62" i="2"/>
  <c r="BK62" i="2"/>
  <c r="BJ62" i="2"/>
  <c r="BI62" i="2"/>
  <c r="BH62" i="2"/>
  <c r="BG62" i="2"/>
  <c r="BF62" i="2"/>
  <c r="BF61" i="2" s="1"/>
  <c r="BF46" i="2" s="1"/>
  <c r="BE62" i="2"/>
  <c r="BD62" i="2"/>
  <c r="BC62" i="2"/>
  <c r="BB62" i="2"/>
  <c r="BM61" i="2"/>
  <c r="BL61" i="2"/>
  <c r="BK61" i="2"/>
  <c r="BJ61" i="2"/>
  <c r="BI61" i="2"/>
  <c r="BH61" i="2"/>
  <c r="BG61" i="2"/>
  <c r="BE61" i="2"/>
  <c r="BD61" i="2"/>
  <c r="BC61" i="2"/>
  <c r="BB61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M46" i="2"/>
  <c r="BL46" i="2"/>
  <c r="BK46" i="2"/>
  <c r="BJ46" i="2"/>
  <c r="BI46" i="2"/>
  <c r="BH46" i="2"/>
  <c r="BG46" i="2"/>
  <c r="BE46" i="2"/>
  <c r="BD46" i="2"/>
  <c r="BC46" i="2"/>
  <c r="BB46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M5" i="2"/>
  <c r="BL5" i="2"/>
  <c r="BK5" i="2"/>
  <c r="BJ5" i="2"/>
  <c r="BI5" i="2"/>
  <c r="BH5" i="2"/>
  <c r="BG5" i="2"/>
  <c r="BF5" i="2"/>
  <c r="BE5" i="2"/>
  <c r="BD5" i="2"/>
  <c r="BC5" i="2"/>
  <c r="BB5" i="2"/>
  <c r="BM4" i="2"/>
  <c r="BM75" i="2" s="1"/>
  <c r="BL4" i="2"/>
  <c r="BL75" i="2" s="1"/>
  <c r="BK4" i="2"/>
  <c r="BK75" i="2" s="1"/>
  <c r="BJ4" i="2"/>
  <c r="BJ75" i="2" s="1"/>
  <c r="BI4" i="2"/>
  <c r="BI75" i="2" s="1"/>
  <c r="BH4" i="2"/>
  <c r="BH75" i="2" s="1"/>
  <c r="BG4" i="2"/>
  <c r="BG75" i="2" s="1"/>
  <c r="BF4" i="2"/>
  <c r="BE4" i="2"/>
  <c r="BE75" i="2" s="1"/>
  <c r="BD4" i="2"/>
  <c r="BD75" i="2" s="1"/>
  <c r="BC4" i="2"/>
  <c r="BC75" i="2" s="1"/>
  <c r="BB4" i="2"/>
  <c r="BB75" i="2" s="1"/>
  <c r="AZ69" i="2"/>
  <c r="AY69" i="2"/>
  <c r="AX69" i="2"/>
  <c r="AW69" i="2"/>
  <c r="AV69" i="2"/>
  <c r="AU69" i="2"/>
  <c r="AT69" i="2"/>
  <c r="AS69" i="2"/>
  <c r="AR69" i="2"/>
  <c r="AQ69" i="2"/>
  <c r="AP69" i="2"/>
  <c r="AO69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Z5" i="2"/>
  <c r="AY5" i="2"/>
  <c r="AX5" i="2"/>
  <c r="AW5" i="2"/>
  <c r="AV5" i="2"/>
  <c r="AU5" i="2"/>
  <c r="AT5" i="2"/>
  <c r="AS5" i="2"/>
  <c r="AR5" i="2"/>
  <c r="AQ5" i="2"/>
  <c r="AP5" i="2"/>
  <c r="AO5" i="2"/>
  <c r="AZ4" i="2"/>
  <c r="AZ75" i="2" s="1"/>
  <c r="AY4" i="2"/>
  <c r="AY75" i="2" s="1"/>
  <c r="AX4" i="2"/>
  <c r="AX75" i="2" s="1"/>
  <c r="AW4" i="2"/>
  <c r="AW75" i="2" s="1"/>
  <c r="AV4" i="2"/>
  <c r="AV75" i="2" s="1"/>
  <c r="AU4" i="2"/>
  <c r="AU75" i="2" s="1"/>
  <c r="AT4" i="2"/>
  <c r="AT75" i="2" s="1"/>
  <c r="AS4" i="2"/>
  <c r="AS75" i="2" s="1"/>
  <c r="AR4" i="2"/>
  <c r="AR75" i="2" s="1"/>
  <c r="AQ4" i="2"/>
  <c r="AQ75" i="2" s="1"/>
  <c r="AP4" i="2"/>
  <c r="AP75" i="2" s="1"/>
  <c r="AO4" i="2"/>
  <c r="AO75" i="2" s="1"/>
  <c r="AM69" i="2"/>
  <c r="AL69" i="2"/>
  <c r="AK69" i="2"/>
  <c r="AJ69" i="2"/>
  <c r="AI69" i="2"/>
  <c r="AH69" i="2"/>
  <c r="AG69" i="2"/>
  <c r="AF69" i="2"/>
  <c r="AE69" i="2"/>
  <c r="AD69" i="2"/>
  <c r="AC69" i="2"/>
  <c r="AB69" i="2"/>
  <c r="AB61" i="2" s="1"/>
  <c r="AB46" i="2" s="1"/>
  <c r="AM62" i="2"/>
  <c r="AL62" i="2"/>
  <c r="AK62" i="2"/>
  <c r="AJ62" i="2"/>
  <c r="AI62" i="2"/>
  <c r="AH62" i="2"/>
  <c r="AG62" i="2"/>
  <c r="AF62" i="2"/>
  <c r="AE62" i="2"/>
  <c r="AD62" i="2"/>
  <c r="AC62" i="2"/>
  <c r="AB62" i="2"/>
  <c r="AM61" i="2"/>
  <c r="AL61" i="2"/>
  <c r="AK61" i="2"/>
  <c r="AJ61" i="2"/>
  <c r="AI61" i="2"/>
  <c r="AH61" i="2"/>
  <c r="AG61" i="2"/>
  <c r="AF61" i="2"/>
  <c r="AE61" i="2"/>
  <c r="AD61" i="2"/>
  <c r="AC61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M46" i="2"/>
  <c r="AL46" i="2"/>
  <c r="AK46" i="2"/>
  <c r="AJ46" i="2"/>
  <c r="AI46" i="2"/>
  <c r="AH46" i="2"/>
  <c r="AG46" i="2"/>
  <c r="AF46" i="2"/>
  <c r="AE46" i="2"/>
  <c r="AD46" i="2"/>
  <c r="AC46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M5" i="2"/>
  <c r="AL5" i="2"/>
  <c r="AK5" i="2"/>
  <c r="AJ5" i="2"/>
  <c r="AI5" i="2"/>
  <c r="AH5" i="2"/>
  <c r="AG5" i="2"/>
  <c r="AF5" i="2"/>
  <c r="AE5" i="2"/>
  <c r="AD5" i="2"/>
  <c r="AC5" i="2"/>
  <c r="AB5" i="2"/>
  <c r="AM4" i="2"/>
  <c r="AM75" i="2" s="1"/>
  <c r="AL4" i="2"/>
  <c r="AL75" i="2" s="1"/>
  <c r="AK4" i="2"/>
  <c r="AK75" i="2" s="1"/>
  <c r="AJ4" i="2"/>
  <c r="AJ75" i="2" s="1"/>
  <c r="AI4" i="2"/>
  <c r="AI75" i="2" s="1"/>
  <c r="AH4" i="2"/>
  <c r="AH75" i="2" s="1"/>
  <c r="AG4" i="2"/>
  <c r="AG75" i="2" s="1"/>
  <c r="AF4" i="2"/>
  <c r="AF75" i="2" s="1"/>
  <c r="AE4" i="2"/>
  <c r="AE75" i="2" s="1"/>
  <c r="AD4" i="2"/>
  <c r="AD75" i="2" s="1"/>
  <c r="AC4" i="2"/>
  <c r="AC75" i="2" s="1"/>
  <c r="AB4" i="2"/>
  <c r="Z69" i="2"/>
  <c r="Y69" i="2"/>
  <c r="X69" i="2"/>
  <c r="W69" i="2"/>
  <c r="V69" i="2"/>
  <c r="U69" i="2"/>
  <c r="T69" i="2"/>
  <c r="S69" i="2"/>
  <c r="R69" i="2"/>
  <c r="Q69" i="2"/>
  <c r="P69" i="2"/>
  <c r="O69" i="2"/>
  <c r="Z62" i="2"/>
  <c r="Y62" i="2"/>
  <c r="X62" i="2"/>
  <c r="W62" i="2"/>
  <c r="V62" i="2"/>
  <c r="U62" i="2"/>
  <c r="T62" i="2"/>
  <c r="S62" i="2"/>
  <c r="R62" i="2"/>
  <c r="Q62" i="2"/>
  <c r="P62" i="2"/>
  <c r="O62" i="2"/>
  <c r="Z61" i="2"/>
  <c r="Y61" i="2"/>
  <c r="X61" i="2"/>
  <c r="W61" i="2"/>
  <c r="V61" i="2"/>
  <c r="U61" i="2"/>
  <c r="T61" i="2"/>
  <c r="S61" i="2"/>
  <c r="R61" i="2"/>
  <c r="Q61" i="2"/>
  <c r="P61" i="2"/>
  <c r="O61" i="2"/>
  <c r="Z55" i="2"/>
  <c r="Y55" i="2"/>
  <c r="X55" i="2"/>
  <c r="W55" i="2"/>
  <c r="V55" i="2"/>
  <c r="U55" i="2"/>
  <c r="T55" i="2"/>
  <c r="S55" i="2"/>
  <c r="R55" i="2"/>
  <c r="Q55" i="2"/>
  <c r="P55" i="2"/>
  <c r="O55" i="2"/>
  <c r="Z48" i="2"/>
  <c r="Y48" i="2"/>
  <c r="X48" i="2"/>
  <c r="W48" i="2"/>
  <c r="V48" i="2"/>
  <c r="U48" i="2"/>
  <c r="T48" i="2"/>
  <c r="S48" i="2"/>
  <c r="R48" i="2"/>
  <c r="Q48" i="2"/>
  <c r="P48" i="2"/>
  <c r="O48" i="2"/>
  <c r="Z47" i="2"/>
  <c r="Y47" i="2"/>
  <c r="X47" i="2"/>
  <c r="W47" i="2"/>
  <c r="V47" i="2"/>
  <c r="U47" i="2"/>
  <c r="T47" i="2"/>
  <c r="S47" i="2"/>
  <c r="R47" i="2"/>
  <c r="Q47" i="2"/>
  <c r="P47" i="2"/>
  <c r="O47" i="2"/>
  <c r="Z46" i="2"/>
  <c r="Y46" i="2"/>
  <c r="X46" i="2"/>
  <c r="W46" i="2"/>
  <c r="V46" i="2"/>
  <c r="U46" i="2"/>
  <c r="T46" i="2"/>
  <c r="S46" i="2"/>
  <c r="R46" i="2"/>
  <c r="Q46" i="2"/>
  <c r="P46" i="2"/>
  <c r="O46" i="2"/>
  <c r="Z40" i="2"/>
  <c r="Y40" i="2"/>
  <c r="X40" i="2"/>
  <c r="W40" i="2"/>
  <c r="W32" i="2" s="1"/>
  <c r="V40" i="2"/>
  <c r="U40" i="2"/>
  <c r="T40" i="2"/>
  <c r="S40" i="2"/>
  <c r="R40" i="2"/>
  <c r="Q40" i="2"/>
  <c r="P40" i="2"/>
  <c r="O40" i="2"/>
  <c r="Z33" i="2"/>
  <c r="Y33" i="2"/>
  <c r="X33" i="2"/>
  <c r="W33" i="2"/>
  <c r="V33" i="2"/>
  <c r="U33" i="2"/>
  <c r="T33" i="2"/>
  <c r="S33" i="2"/>
  <c r="R33" i="2"/>
  <c r="Q33" i="2"/>
  <c r="P33" i="2"/>
  <c r="O33" i="2"/>
  <c r="Z32" i="2"/>
  <c r="Y32" i="2"/>
  <c r="X32" i="2"/>
  <c r="V32" i="2"/>
  <c r="U32" i="2"/>
  <c r="T32" i="2"/>
  <c r="S32" i="2"/>
  <c r="R32" i="2"/>
  <c r="Q32" i="2"/>
  <c r="P32" i="2"/>
  <c r="O32" i="2"/>
  <c r="Z26" i="2"/>
  <c r="Y26" i="2"/>
  <c r="X26" i="2"/>
  <c r="W26" i="2"/>
  <c r="V26" i="2"/>
  <c r="U26" i="2"/>
  <c r="T26" i="2"/>
  <c r="S26" i="2"/>
  <c r="R26" i="2"/>
  <c r="Q26" i="2"/>
  <c r="P26" i="2"/>
  <c r="O26" i="2"/>
  <c r="Z19" i="2"/>
  <c r="Y19" i="2"/>
  <c r="X19" i="2"/>
  <c r="W19" i="2"/>
  <c r="V19" i="2"/>
  <c r="U19" i="2"/>
  <c r="T19" i="2"/>
  <c r="S19" i="2"/>
  <c r="R19" i="2"/>
  <c r="Q19" i="2"/>
  <c r="P19" i="2"/>
  <c r="O19" i="2"/>
  <c r="Z18" i="2"/>
  <c r="Y18" i="2"/>
  <c r="X18" i="2"/>
  <c r="W18" i="2"/>
  <c r="V18" i="2"/>
  <c r="U18" i="2"/>
  <c r="T18" i="2"/>
  <c r="S18" i="2"/>
  <c r="R18" i="2"/>
  <c r="Q18" i="2"/>
  <c r="P18" i="2"/>
  <c r="O18" i="2"/>
  <c r="Z12" i="2"/>
  <c r="Y12" i="2"/>
  <c r="X12" i="2"/>
  <c r="W12" i="2"/>
  <c r="V12" i="2"/>
  <c r="U12" i="2"/>
  <c r="T12" i="2"/>
  <c r="S12" i="2"/>
  <c r="R12" i="2"/>
  <c r="Q12" i="2"/>
  <c r="P12" i="2"/>
  <c r="O12" i="2"/>
  <c r="Z5" i="2"/>
  <c r="Y5" i="2"/>
  <c r="X5" i="2"/>
  <c r="W5" i="2"/>
  <c r="V5" i="2"/>
  <c r="U5" i="2"/>
  <c r="T5" i="2"/>
  <c r="S5" i="2"/>
  <c r="R5" i="2"/>
  <c r="Q5" i="2"/>
  <c r="P5" i="2"/>
  <c r="O5" i="2"/>
  <c r="Z4" i="2"/>
  <c r="Z75" i="2" s="1"/>
  <c r="Y4" i="2"/>
  <c r="Y75" i="2" s="1"/>
  <c r="X4" i="2"/>
  <c r="X75" i="2" s="1"/>
  <c r="W4" i="2"/>
  <c r="V4" i="2"/>
  <c r="V75" i="2" s="1"/>
  <c r="U4" i="2"/>
  <c r="U75" i="2" s="1"/>
  <c r="T4" i="2"/>
  <c r="T75" i="2" s="1"/>
  <c r="S4" i="2"/>
  <c r="S75" i="2" s="1"/>
  <c r="R4" i="2"/>
  <c r="R75" i="2" s="1"/>
  <c r="Q4" i="2"/>
  <c r="Q75" i="2" s="1"/>
  <c r="P4" i="2"/>
  <c r="P75" i="2" s="1"/>
  <c r="O4" i="2"/>
  <c r="O75" i="2" s="1"/>
  <c r="M69" i="2"/>
  <c r="M61" i="2" s="1"/>
  <c r="L69" i="2"/>
  <c r="K69" i="2"/>
  <c r="J69" i="2"/>
  <c r="I69" i="2"/>
  <c r="I61" i="2" s="1"/>
  <c r="H69" i="2"/>
  <c r="G69" i="2"/>
  <c r="F69" i="2"/>
  <c r="E69" i="2"/>
  <c r="E61" i="2" s="1"/>
  <c r="D69" i="2"/>
  <c r="C69" i="2"/>
  <c r="M62" i="2"/>
  <c r="L62" i="2"/>
  <c r="L61" i="2" s="1"/>
  <c r="K62" i="2"/>
  <c r="J62" i="2"/>
  <c r="I62" i="2"/>
  <c r="H62" i="2"/>
  <c r="H61" i="2" s="1"/>
  <c r="G62" i="2"/>
  <c r="F62" i="2"/>
  <c r="E62" i="2"/>
  <c r="D62" i="2"/>
  <c r="D61" i="2" s="1"/>
  <c r="C62" i="2"/>
  <c r="K61" i="2"/>
  <c r="J61" i="2"/>
  <c r="G61" i="2"/>
  <c r="F61" i="2"/>
  <c r="C61" i="2"/>
  <c r="M55" i="2"/>
  <c r="L55" i="2"/>
  <c r="K55" i="2"/>
  <c r="J55" i="2"/>
  <c r="J47" i="2" s="1"/>
  <c r="J46" i="2" s="1"/>
  <c r="I55" i="2"/>
  <c r="H55" i="2"/>
  <c r="G55" i="2"/>
  <c r="F55" i="2"/>
  <c r="F47" i="2" s="1"/>
  <c r="F46" i="2" s="1"/>
  <c r="E55" i="2"/>
  <c r="D55" i="2"/>
  <c r="C55" i="2"/>
  <c r="M48" i="2"/>
  <c r="M47" i="2" s="1"/>
  <c r="M46" i="2" s="1"/>
  <c r="L48" i="2"/>
  <c r="K48" i="2"/>
  <c r="J48" i="2"/>
  <c r="I48" i="2"/>
  <c r="I47" i="2" s="1"/>
  <c r="I46" i="2" s="1"/>
  <c r="H48" i="2"/>
  <c r="G48" i="2"/>
  <c r="F48" i="2"/>
  <c r="E48" i="2"/>
  <c r="E47" i="2" s="1"/>
  <c r="E46" i="2" s="1"/>
  <c r="D48" i="2"/>
  <c r="C48" i="2"/>
  <c r="L47" i="2"/>
  <c r="L46" i="2" s="1"/>
  <c r="K47" i="2"/>
  <c r="H47" i="2"/>
  <c r="H46" i="2" s="1"/>
  <c r="G47" i="2"/>
  <c r="D47" i="2"/>
  <c r="D46" i="2" s="1"/>
  <c r="C47" i="2"/>
  <c r="K46" i="2"/>
  <c r="G46" i="2"/>
  <c r="C46" i="2"/>
  <c r="M40" i="2"/>
  <c r="L40" i="2"/>
  <c r="K40" i="2"/>
  <c r="J40" i="2"/>
  <c r="J32" i="2" s="1"/>
  <c r="I40" i="2"/>
  <c r="H40" i="2"/>
  <c r="G40" i="2"/>
  <c r="F40" i="2"/>
  <c r="F32" i="2" s="1"/>
  <c r="E40" i="2"/>
  <c r="D40" i="2"/>
  <c r="C40" i="2"/>
  <c r="M33" i="2"/>
  <c r="M32" i="2" s="1"/>
  <c r="L33" i="2"/>
  <c r="K33" i="2"/>
  <c r="J33" i="2"/>
  <c r="I33" i="2"/>
  <c r="I32" i="2" s="1"/>
  <c r="H33" i="2"/>
  <c r="G33" i="2"/>
  <c r="F33" i="2"/>
  <c r="E33" i="2"/>
  <c r="E32" i="2" s="1"/>
  <c r="D33" i="2"/>
  <c r="C33" i="2"/>
  <c r="L32" i="2"/>
  <c r="K32" i="2"/>
  <c r="H32" i="2"/>
  <c r="G32" i="2"/>
  <c r="D32" i="2"/>
  <c r="C32" i="2"/>
  <c r="M26" i="2"/>
  <c r="L26" i="2"/>
  <c r="K26" i="2"/>
  <c r="K18" i="2" s="1"/>
  <c r="J26" i="2"/>
  <c r="I26" i="2"/>
  <c r="H26" i="2"/>
  <c r="G26" i="2"/>
  <c r="G18" i="2" s="1"/>
  <c r="F26" i="2"/>
  <c r="E26" i="2"/>
  <c r="D26" i="2"/>
  <c r="C26" i="2"/>
  <c r="C18" i="2" s="1"/>
  <c r="M19" i="2"/>
  <c r="L19" i="2"/>
  <c r="K19" i="2"/>
  <c r="J19" i="2"/>
  <c r="J18" i="2" s="1"/>
  <c r="I19" i="2"/>
  <c r="H19" i="2"/>
  <c r="G19" i="2"/>
  <c r="F19" i="2"/>
  <c r="F18" i="2" s="1"/>
  <c r="E19" i="2"/>
  <c r="D19" i="2"/>
  <c r="C19" i="2"/>
  <c r="M18" i="2"/>
  <c r="L18" i="2"/>
  <c r="I18" i="2"/>
  <c r="H18" i="2"/>
  <c r="E18" i="2"/>
  <c r="D18" i="2"/>
  <c r="M12" i="2"/>
  <c r="L12" i="2"/>
  <c r="L4" i="2" s="1"/>
  <c r="L75" i="2" s="1"/>
  <c r="K12" i="2"/>
  <c r="J12" i="2"/>
  <c r="I12" i="2"/>
  <c r="H12" i="2"/>
  <c r="H4" i="2" s="1"/>
  <c r="H75" i="2" s="1"/>
  <c r="G12" i="2"/>
  <c r="F12" i="2"/>
  <c r="E12" i="2"/>
  <c r="D12" i="2"/>
  <c r="D4" i="2" s="1"/>
  <c r="D75" i="2" s="1"/>
  <c r="C12" i="2"/>
  <c r="M5" i="2"/>
  <c r="L5" i="2"/>
  <c r="K5" i="2"/>
  <c r="K4" i="2" s="1"/>
  <c r="K75" i="2" s="1"/>
  <c r="J5" i="2"/>
  <c r="I5" i="2"/>
  <c r="H5" i="2"/>
  <c r="G5" i="2"/>
  <c r="G4" i="2" s="1"/>
  <c r="G75" i="2" s="1"/>
  <c r="F5" i="2"/>
  <c r="E5" i="2"/>
  <c r="D5" i="2"/>
  <c r="C5" i="2"/>
  <c r="C4" i="2" s="1"/>
  <c r="C75" i="2" s="1"/>
  <c r="M4" i="2"/>
  <c r="J4" i="2"/>
  <c r="I4" i="2"/>
  <c r="I75" i="2" s="1"/>
  <c r="F4" i="2"/>
  <c r="F75" i="2" s="1"/>
  <c r="E4" i="2"/>
  <c r="GS18" i="1"/>
  <c r="GT18" i="1"/>
  <c r="GU18" i="1"/>
  <c r="GV18" i="1"/>
  <c r="GW18" i="1"/>
  <c r="GX18" i="1"/>
  <c r="GQ18" i="1"/>
  <c r="GX16" i="1"/>
  <c r="GU16" i="1"/>
  <c r="GT16" i="1"/>
  <c r="GQ16" i="1"/>
  <c r="GP16" i="1"/>
  <c r="GP18" i="1" s="1"/>
  <c r="GX10" i="1"/>
  <c r="GW10" i="1"/>
  <c r="GV10" i="1"/>
  <c r="GU10" i="1"/>
  <c r="GT10" i="1"/>
  <c r="GS10" i="1"/>
  <c r="GR10" i="1"/>
  <c r="GQ10" i="1"/>
  <c r="GP10" i="1"/>
  <c r="GO10" i="1"/>
  <c r="GN10" i="1"/>
  <c r="GX3" i="1"/>
  <c r="GW3" i="1"/>
  <c r="GW16" i="1" s="1"/>
  <c r="GV3" i="1"/>
  <c r="GV16" i="1" s="1"/>
  <c r="GU3" i="1"/>
  <c r="GT3" i="1"/>
  <c r="GS3" i="1"/>
  <c r="GS16" i="1" s="1"/>
  <c r="GR3" i="1"/>
  <c r="GR16" i="1" s="1"/>
  <c r="GR18" i="1" s="1"/>
  <c r="GQ3" i="1"/>
  <c r="GP3" i="1"/>
  <c r="GO3" i="1"/>
  <c r="GO16" i="1" s="1"/>
  <c r="GO18" i="1" s="1"/>
  <c r="GN3" i="1"/>
  <c r="GN16" i="1" s="1"/>
  <c r="GN18" i="1" s="1"/>
  <c r="GL10" i="1"/>
  <c r="GK10" i="1"/>
  <c r="GJ10" i="1"/>
  <c r="GI10" i="1"/>
  <c r="GH10" i="1"/>
  <c r="GG10" i="1"/>
  <c r="GF10" i="1"/>
  <c r="GE10" i="1"/>
  <c r="GD10" i="1"/>
  <c r="GC10" i="1"/>
  <c r="GB10" i="1"/>
  <c r="GA10" i="1"/>
  <c r="GL3" i="1"/>
  <c r="GL16" i="1" s="1"/>
  <c r="GL18" i="1" s="1"/>
  <c r="GK3" i="1"/>
  <c r="GK16" i="1" s="1"/>
  <c r="GK18" i="1" s="1"/>
  <c r="GJ3" i="1"/>
  <c r="GJ16" i="1" s="1"/>
  <c r="GJ18" i="1" s="1"/>
  <c r="GI3" i="1"/>
  <c r="GI16" i="1" s="1"/>
  <c r="GI18" i="1" s="1"/>
  <c r="GH3" i="1"/>
  <c r="GH16" i="1" s="1"/>
  <c r="GH18" i="1" s="1"/>
  <c r="GG3" i="1"/>
  <c r="GG16" i="1" s="1"/>
  <c r="GG18" i="1" s="1"/>
  <c r="GF3" i="1"/>
  <c r="GF16" i="1" s="1"/>
  <c r="GF18" i="1" s="1"/>
  <c r="GE3" i="1"/>
  <c r="GE16" i="1" s="1"/>
  <c r="GE18" i="1" s="1"/>
  <c r="GD3" i="1"/>
  <c r="GD16" i="1" s="1"/>
  <c r="GD18" i="1" s="1"/>
  <c r="GC3" i="1"/>
  <c r="GC16" i="1" s="1"/>
  <c r="GC18" i="1" s="1"/>
  <c r="GB3" i="1"/>
  <c r="GB16" i="1" s="1"/>
  <c r="GB18" i="1" s="1"/>
  <c r="GA3" i="1"/>
  <c r="GA16" i="1" s="1"/>
  <c r="GA18" i="1" s="1"/>
  <c r="FY10" i="1"/>
  <c r="FX10" i="1"/>
  <c r="FW10" i="1"/>
  <c r="FV10" i="1"/>
  <c r="FU10" i="1"/>
  <c r="FT10" i="1"/>
  <c r="FS10" i="1"/>
  <c r="FR10" i="1"/>
  <c r="FQ10" i="1"/>
  <c r="FP10" i="1"/>
  <c r="FO10" i="1"/>
  <c r="FN10" i="1"/>
  <c r="FY3" i="1"/>
  <c r="FY16" i="1" s="1"/>
  <c r="FY18" i="1" s="1"/>
  <c r="FX3" i="1"/>
  <c r="FX16" i="1" s="1"/>
  <c r="FX18" i="1" s="1"/>
  <c r="FW3" i="1"/>
  <c r="FW16" i="1" s="1"/>
  <c r="FW18" i="1" s="1"/>
  <c r="FV3" i="1"/>
  <c r="FV16" i="1" s="1"/>
  <c r="FV18" i="1" s="1"/>
  <c r="FU3" i="1"/>
  <c r="FU16" i="1" s="1"/>
  <c r="FU18" i="1" s="1"/>
  <c r="FT3" i="1"/>
  <c r="FT16" i="1" s="1"/>
  <c r="FT18" i="1" s="1"/>
  <c r="FS3" i="1"/>
  <c r="FS16" i="1" s="1"/>
  <c r="FS18" i="1" s="1"/>
  <c r="FR3" i="1"/>
  <c r="FR16" i="1" s="1"/>
  <c r="FR18" i="1" s="1"/>
  <c r="FQ3" i="1"/>
  <c r="FQ16" i="1" s="1"/>
  <c r="FQ18" i="1" s="1"/>
  <c r="FP3" i="1"/>
  <c r="FP16" i="1" s="1"/>
  <c r="FP18" i="1" s="1"/>
  <c r="FO3" i="1"/>
  <c r="FO16" i="1" s="1"/>
  <c r="FO18" i="1" s="1"/>
  <c r="FN3" i="1"/>
  <c r="FN16" i="1" s="1"/>
  <c r="FN18" i="1" s="1"/>
  <c r="FL10" i="1"/>
  <c r="FK10" i="1"/>
  <c r="FJ10" i="1"/>
  <c r="FI10" i="1"/>
  <c r="FH10" i="1"/>
  <c r="FG10" i="1"/>
  <c r="FF10" i="1"/>
  <c r="FE10" i="1"/>
  <c r="FD10" i="1"/>
  <c r="FC10" i="1"/>
  <c r="FB10" i="1"/>
  <c r="FA10" i="1"/>
  <c r="FL3" i="1"/>
  <c r="FL16" i="1" s="1"/>
  <c r="FL18" i="1" s="1"/>
  <c r="FK3" i="1"/>
  <c r="FK16" i="1" s="1"/>
  <c r="FK18" i="1" s="1"/>
  <c r="FJ3" i="1"/>
  <c r="FJ16" i="1" s="1"/>
  <c r="FJ18" i="1" s="1"/>
  <c r="FI3" i="1"/>
  <c r="FI16" i="1" s="1"/>
  <c r="FI18" i="1" s="1"/>
  <c r="FH3" i="1"/>
  <c r="FH16" i="1" s="1"/>
  <c r="FH18" i="1" s="1"/>
  <c r="FG3" i="1"/>
  <c r="FG16" i="1" s="1"/>
  <c r="FG18" i="1" s="1"/>
  <c r="FF3" i="1"/>
  <c r="FF16" i="1" s="1"/>
  <c r="FF18" i="1" s="1"/>
  <c r="FE3" i="1"/>
  <c r="FE16" i="1" s="1"/>
  <c r="FE18" i="1" s="1"/>
  <c r="FD3" i="1"/>
  <c r="FD16" i="1" s="1"/>
  <c r="FD18" i="1" s="1"/>
  <c r="FC3" i="1"/>
  <c r="FC16" i="1" s="1"/>
  <c r="FC18" i="1" s="1"/>
  <c r="FB3" i="1"/>
  <c r="FB16" i="1" s="1"/>
  <c r="FB18" i="1" s="1"/>
  <c r="FA3" i="1"/>
  <c r="FA16" i="1" s="1"/>
  <c r="FA18" i="1" s="1"/>
  <c r="EY10" i="1"/>
  <c r="EX10" i="1"/>
  <c r="EW10" i="1"/>
  <c r="EV10" i="1"/>
  <c r="EU10" i="1"/>
  <c r="ET10" i="1"/>
  <c r="ES10" i="1"/>
  <c r="ER10" i="1"/>
  <c r="EQ10" i="1"/>
  <c r="EP10" i="1"/>
  <c r="EO10" i="1"/>
  <c r="EN10" i="1"/>
  <c r="EY3" i="1"/>
  <c r="EY16" i="1" s="1"/>
  <c r="EY18" i="1" s="1"/>
  <c r="EX3" i="1"/>
  <c r="EX16" i="1" s="1"/>
  <c r="EX18" i="1" s="1"/>
  <c r="EW3" i="1"/>
  <c r="EW16" i="1" s="1"/>
  <c r="EW18" i="1" s="1"/>
  <c r="EV3" i="1"/>
  <c r="EV16" i="1" s="1"/>
  <c r="EV18" i="1" s="1"/>
  <c r="EU3" i="1"/>
  <c r="EU16" i="1" s="1"/>
  <c r="EU18" i="1" s="1"/>
  <c r="ET3" i="1"/>
  <c r="ET16" i="1" s="1"/>
  <c r="ET18" i="1" s="1"/>
  <c r="ES3" i="1"/>
  <c r="ES16" i="1" s="1"/>
  <c r="ES18" i="1" s="1"/>
  <c r="ER3" i="1"/>
  <c r="ER16" i="1" s="1"/>
  <c r="ER18" i="1" s="1"/>
  <c r="EQ3" i="1"/>
  <c r="EQ16" i="1" s="1"/>
  <c r="EQ18" i="1" s="1"/>
  <c r="EP3" i="1"/>
  <c r="EP16" i="1" s="1"/>
  <c r="EP18" i="1" s="1"/>
  <c r="EO3" i="1"/>
  <c r="EO16" i="1" s="1"/>
  <c r="EO18" i="1" s="1"/>
  <c r="EN3" i="1"/>
  <c r="EN16" i="1" s="1"/>
  <c r="EN18" i="1" s="1"/>
  <c r="EL10" i="1"/>
  <c r="EK10" i="1"/>
  <c r="EJ10" i="1"/>
  <c r="EI10" i="1"/>
  <c r="EH10" i="1"/>
  <c r="EG10" i="1"/>
  <c r="EF10" i="1"/>
  <c r="EE10" i="1"/>
  <c r="ED10" i="1"/>
  <c r="EC10" i="1"/>
  <c r="EB10" i="1"/>
  <c r="EA10" i="1"/>
  <c r="EL3" i="1"/>
  <c r="EL16" i="1" s="1"/>
  <c r="EL18" i="1" s="1"/>
  <c r="EK3" i="1"/>
  <c r="EK16" i="1" s="1"/>
  <c r="EK18" i="1" s="1"/>
  <c r="EJ3" i="1"/>
  <c r="EJ16" i="1" s="1"/>
  <c r="EJ18" i="1" s="1"/>
  <c r="EI3" i="1"/>
  <c r="EI16" i="1" s="1"/>
  <c r="EI18" i="1" s="1"/>
  <c r="EH3" i="1"/>
  <c r="EH16" i="1" s="1"/>
  <c r="EH18" i="1" s="1"/>
  <c r="EG3" i="1"/>
  <c r="EG16" i="1" s="1"/>
  <c r="EG18" i="1" s="1"/>
  <c r="EF3" i="1"/>
  <c r="EF16" i="1" s="1"/>
  <c r="EF18" i="1" s="1"/>
  <c r="EE3" i="1"/>
  <c r="EE16" i="1" s="1"/>
  <c r="EE18" i="1" s="1"/>
  <c r="ED3" i="1"/>
  <c r="ED16" i="1" s="1"/>
  <c r="ED18" i="1" s="1"/>
  <c r="EC3" i="1"/>
  <c r="EC16" i="1" s="1"/>
  <c r="EC18" i="1" s="1"/>
  <c r="EB3" i="1"/>
  <c r="EB16" i="1" s="1"/>
  <c r="EB18" i="1" s="1"/>
  <c r="EA3" i="1"/>
  <c r="EA16" i="1" s="1"/>
  <c r="EA18" i="1" s="1"/>
  <c r="DV16" i="1"/>
  <c r="DV18" i="1" s="1"/>
  <c r="DR16" i="1"/>
  <c r="DR18" i="1" s="1"/>
  <c r="DP15" i="1"/>
  <c r="DP14" i="1"/>
  <c r="DN14" i="1"/>
  <c r="DP12" i="1"/>
  <c r="DP10" i="1" s="1"/>
  <c r="DO12" i="1"/>
  <c r="DN12" i="1"/>
  <c r="DP11" i="1"/>
  <c r="DY10" i="1"/>
  <c r="DX10" i="1"/>
  <c r="DW10" i="1"/>
  <c r="DV10" i="1"/>
  <c r="DU10" i="1"/>
  <c r="DT10" i="1"/>
  <c r="DS10" i="1"/>
  <c r="DR10" i="1"/>
  <c r="DQ10" i="1"/>
  <c r="DO10" i="1"/>
  <c r="DN10" i="1"/>
  <c r="DP9" i="1"/>
  <c r="DO9" i="1"/>
  <c r="DP8" i="1"/>
  <c r="DO8" i="1"/>
  <c r="DP7" i="1"/>
  <c r="DP3" i="1" s="1"/>
  <c r="DO7" i="1"/>
  <c r="DN7" i="1"/>
  <c r="DP6" i="1"/>
  <c r="DO6" i="1"/>
  <c r="DO3" i="1" s="1"/>
  <c r="DO16" i="1" s="1"/>
  <c r="DO18" i="1" s="1"/>
  <c r="DN6" i="1"/>
  <c r="DP5" i="1"/>
  <c r="DO5" i="1"/>
  <c r="DN5" i="1"/>
  <c r="DN3" i="1" s="1"/>
  <c r="DN16" i="1" s="1"/>
  <c r="DN18" i="1" s="1"/>
  <c r="DP4" i="1"/>
  <c r="DO4" i="1"/>
  <c r="DN4" i="1"/>
  <c r="DY3" i="1"/>
  <c r="DY16" i="1" s="1"/>
  <c r="DY18" i="1" s="1"/>
  <c r="DX3" i="1"/>
  <c r="DX16" i="1" s="1"/>
  <c r="DX18" i="1" s="1"/>
  <c r="DW3" i="1"/>
  <c r="DW16" i="1" s="1"/>
  <c r="DW18" i="1" s="1"/>
  <c r="DV3" i="1"/>
  <c r="DU3" i="1"/>
  <c r="DU16" i="1" s="1"/>
  <c r="DU18" i="1" s="1"/>
  <c r="DT3" i="1"/>
  <c r="DT16" i="1" s="1"/>
  <c r="DT18" i="1" s="1"/>
  <c r="DS3" i="1"/>
  <c r="DS16" i="1" s="1"/>
  <c r="DS18" i="1" s="1"/>
  <c r="DR3" i="1"/>
  <c r="DQ3" i="1"/>
  <c r="DQ16" i="1" s="1"/>
  <c r="DQ18" i="1" s="1"/>
  <c r="DF15" i="1"/>
  <c r="DF10" i="1" s="1"/>
  <c r="DE15" i="1"/>
  <c r="DE10" i="1" s="1"/>
  <c r="DD15" i="1"/>
  <c r="DC15" i="1"/>
  <c r="DH14" i="1"/>
  <c r="DC14" i="1"/>
  <c r="DC10" i="1" s="1"/>
  <c r="DL12" i="1"/>
  <c r="DK12" i="1"/>
  <c r="DJ12" i="1"/>
  <c r="DJ10" i="1" s="1"/>
  <c r="DH12" i="1"/>
  <c r="DG12" i="1"/>
  <c r="DF12" i="1"/>
  <c r="DE12" i="1"/>
  <c r="DD12" i="1"/>
  <c r="DC12" i="1"/>
  <c r="DB12" i="1"/>
  <c r="DA12" i="1"/>
  <c r="DL10" i="1"/>
  <c r="DK10" i="1"/>
  <c r="DI10" i="1"/>
  <c r="DH10" i="1"/>
  <c r="DG10" i="1"/>
  <c r="DD10" i="1"/>
  <c r="DB10" i="1"/>
  <c r="DA10" i="1"/>
  <c r="DJ9" i="1"/>
  <c r="DH9" i="1"/>
  <c r="DG9" i="1"/>
  <c r="DF9" i="1"/>
  <c r="DE9" i="1"/>
  <c r="DD9" i="1"/>
  <c r="DC9" i="1"/>
  <c r="DB9" i="1"/>
  <c r="DA9" i="1"/>
  <c r="DL8" i="1"/>
  <c r="DK8" i="1"/>
  <c r="DJ8" i="1"/>
  <c r="DH8" i="1"/>
  <c r="DG8" i="1"/>
  <c r="DF8" i="1"/>
  <c r="DE8" i="1"/>
  <c r="DD8" i="1"/>
  <c r="DC8" i="1"/>
  <c r="DB8" i="1"/>
  <c r="DA8" i="1"/>
  <c r="DL7" i="1"/>
  <c r="DK7" i="1"/>
  <c r="DJ7" i="1"/>
  <c r="DH7" i="1"/>
  <c r="DG7" i="1"/>
  <c r="DF7" i="1"/>
  <c r="DE7" i="1"/>
  <c r="DD7" i="1"/>
  <c r="DC7" i="1"/>
  <c r="DB7" i="1"/>
  <c r="DA7" i="1"/>
  <c r="DL6" i="1"/>
  <c r="DK6" i="1"/>
  <c r="DJ6" i="1"/>
  <c r="DH6" i="1"/>
  <c r="DG6" i="1"/>
  <c r="DG3" i="1" s="1"/>
  <c r="DG16" i="1" s="1"/>
  <c r="DG18" i="1" s="1"/>
  <c r="DF6" i="1"/>
  <c r="DE6" i="1"/>
  <c r="DD6" i="1"/>
  <c r="DC6" i="1"/>
  <c r="DC3" i="1" s="1"/>
  <c r="DC16" i="1" s="1"/>
  <c r="DC18" i="1" s="1"/>
  <c r="DB6" i="1"/>
  <c r="DA6" i="1"/>
  <c r="DL5" i="1"/>
  <c r="DK5" i="1"/>
  <c r="DK3" i="1" s="1"/>
  <c r="DK16" i="1" s="1"/>
  <c r="DK18" i="1" s="1"/>
  <c r="DJ5" i="1"/>
  <c r="DH5" i="1"/>
  <c r="DG5" i="1"/>
  <c r="DF5" i="1"/>
  <c r="DF3" i="1" s="1"/>
  <c r="DF16" i="1" s="1"/>
  <c r="DF18" i="1" s="1"/>
  <c r="DE5" i="1"/>
  <c r="DE3" i="1" s="1"/>
  <c r="DE16" i="1" s="1"/>
  <c r="DE18" i="1" s="1"/>
  <c r="DD5" i="1"/>
  <c r="DC5" i="1"/>
  <c r="DB5" i="1"/>
  <c r="DB3" i="1" s="1"/>
  <c r="DB16" i="1" s="1"/>
  <c r="DB18" i="1" s="1"/>
  <c r="DA5" i="1"/>
  <c r="DA3" i="1" s="1"/>
  <c r="DA16" i="1" s="1"/>
  <c r="DA18" i="1" s="1"/>
  <c r="DL4" i="1"/>
  <c r="DK4" i="1"/>
  <c r="DJ4" i="1"/>
  <c r="DJ3" i="1" s="1"/>
  <c r="DJ16" i="1" s="1"/>
  <c r="DJ18" i="1" s="1"/>
  <c r="DH4" i="1"/>
  <c r="DG4" i="1"/>
  <c r="DF4" i="1"/>
  <c r="DE4" i="1"/>
  <c r="DD4" i="1"/>
  <c r="DC4" i="1"/>
  <c r="DB4" i="1"/>
  <c r="DA4" i="1"/>
  <c r="DL3" i="1"/>
  <c r="DL16" i="1" s="1"/>
  <c r="DL18" i="1" s="1"/>
  <c r="DI3" i="1"/>
  <c r="DI16" i="1" s="1"/>
  <c r="DI18" i="1" s="1"/>
  <c r="DH3" i="1"/>
  <c r="DH16" i="1" s="1"/>
  <c r="DH18" i="1" s="1"/>
  <c r="DD3" i="1"/>
  <c r="DD16" i="1" s="1"/>
  <c r="DD18" i="1" s="1"/>
  <c r="CV14" i="1"/>
  <c r="CT14" i="1"/>
  <c r="CR14" i="1"/>
  <c r="CY12" i="1"/>
  <c r="CY10" i="1" s="1"/>
  <c r="CX12" i="1"/>
  <c r="CW12" i="1"/>
  <c r="CV12" i="1"/>
  <c r="CT12" i="1"/>
  <c r="CS12" i="1"/>
  <c r="CR12" i="1"/>
  <c r="CQ12" i="1"/>
  <c r="CP12" i="1"/>
  <c r="CO12" i="1"/>
  <c r="CN12" i="1"/>
  <c r="CX10" i="1"/>
  <c r="CW10" i="1"/>
  <c r="CV10" i="1"/>
  <c r="CU10" i="1"/>
  <c r="CT10" i="1"/>
  <c r="CS10" i="1"/>
  <c r="CR10" i="1"/>
  <c r="CQ10" i="1"/>
  <c r="CP10" i="1"/>
  <c r="CO10" i="1"/>
  <c r="CN10" i="1"/>
  <c r="CY9" i="1"/>
  <c r="CX9" i="1"/>
  <c r="CW9" i="1"/>
  <c r="CV9" i="1"/>
  <c r="CT9" i="1"/>
  <c r="CS9" i="1"/>
  <c r="CR9" i="1"/>
  <c r="CQ9" i="1"/>
  <c r="CN9" i="1"/>
  <c r="CX8" i="1"/>
  <c r="CW8" i="1"/>
  <c r="CV8" i="1"/>
  <c r="CT8" i="1"/>
  <c r="CR8" i="1"/>
  <c r="CQ8" i="1"/>
  <c r="CO8" i="1"/>
  <c r="CN8" i="1"/>
  <c r="CY7" i="1"/>
  <c r="CX7" i="1"/>
  <c r="CW7" i="1"/>
  <c r="CV7" i="1"/>
  <c r="CT7" i="1"/>
  <c r="CT3" i="1" s="1"/>
  <c r="CT16" i="1" s="1"/>
  <c r="CT18" i="1" s="1"/>
  <c r="CS7" i="1"/>
  <c r="CR7" i="1"/>
  <c r="CQ7" i="1"/>
  <c r="CP7" i="1"/>
  <c r="CP3" i="1" s="1"/>
  <c r="CP16" i="1" s="1"/>
  <c r="CP18" i="1" s="1"/>
  <c r="CO7" i="1"/>
  <c r="CN7" i="1"/>
  <c r="CY6" i="1"/>
  <c r="CX6" i="1"/>
  <c r="CX3" i="1" s="1"/>
  <c r="CX16" i="1" s="1"/>
  <c r="CX18" i="1" s="1"/>
  <c r="CW6" i="1"/>
  <c r="CV6" i="1"/>
  <c r="CT6" i="1"/>
  <c r="CS6" i="1"/>
  <c r="CS3" i="1" s="1"/>
  <c r="CS16" i="1" s="1"/>
  <c r="CS18" i="1" s="1"/>
  <c r="CR6" i="1"/>
  <c r="CQ6" i="1"/>
  <c r="CP6" i="1"/>
  <c r="CO6" i="1"/>
  <c r="CO3" i="1" s="1"/>
  <c r="CO16" i="1" s="1"/>
  <c r="CO18" i="1" s="1"/>
  <c r="CN6" i="1"/>
  <c r="CY5" i="1"/>
  <c r="CX5" i="1"/>
  <c r="CW5" i="1"/>
  <c r="CW3" i="1" s="1"/>
  <c r="CW16" i="1" s="1"/>
  <c r="CW18" i="1" s="1"/>
  <c r="CV5" i="1"/>
  <c r="CT5" i="1"/>
  <c r="CS5" i="1"/>
  <c r="CR5" i="1"/>
  <c r="CR3" i="1" s="1"/>
  <c r="CR16" i="1" s="1"/>
  <c r="CR18" i="1" s="1"/>
  <c r="CQ5" i="1"/>
  <c r="CP5" i="1"/>
  <c r="CO5" i="1"/>
  <c r="CN5" i="1"/>
  <c r="CN3" i="1" s="1"/>
  <c r="CN16" i="1" s="1"/>
  <c r="CN18" i="1" s="1"/>
  <c r="CY4" i="1"/>
  <c r="CX4" i="1"/>
  <c r="CW4" i="1"/>
  <c r="CV4" i="1"/>
  <c r="CV3" i="1" s="1"/>
  <c r="CV16" i="1" s="1"/>
  <c r="CV18" i="1" s="1"/>
  <c r="CT4" i="1"/>
  <c r="CS4" i="1"/>
  <c r="CR4" i="1"/>
  <c r="CQ4" i="1"/>
  <c r="CP4" i="1"/>
  <c r="CO4" i="1"/>
  <c r="CN4" i="1"/>
  <c r="CY3" i="1"/>
  <c r="CU3" i="1"/>
  <c r="CU16" i="1" s="1"/>
  <c r="CU18" i="1" s="1"/>
  <c r="CQ3" i="1"/>
  <c r="CQ16" i="1" s="1"/>
  <c r="CQ18" i="1" s="1"/>
  <c r="CA16" i="1"/>
  <c r="CA18" i="1" s="1"/>
  <c r="CL14" i="1"/>
  <c r="CJ14" i="1"/>
  <c r="CI14" i="1"/>
  <c r="CD14" i="1"/>
  <c r="CD10" i="1" s="1"/>
  <c r="CL12" i="1"/>
  <c r="CK12" i="1"/>
  <c r="CJ12" i="1"/>
  <c r="CI12" i="1"/>
  <c r="CI10" i="1" s="1"/>
  <c r="CH12" i="1"/>
  <c r="CG12" i="1"/>
  <c r="CF12" i="1"/>
  <c r="CE12" i="1"/>
  <c r="CE10" i="1" s="1"/>
  <c r="CD12" i="1"/>
  <c r="CC12" i="1"/>
  <c r="CL10" i="1"/>
  <c r="CK10" i="1"/>
  <c r="CJ10" i="1"/>
  <c r="CH10" i="1"/>
  <c r="CG10" i="1"/>
  <c r="CF10" i="1"/>
  <c r="CC10" i="1"/>
  <c r="CB10" i="1"/>
  <c r="CA10" i="1"/>
  <c r="CL9" i="1"/>
  <c r="CK9" i="1"/>
  <c r="CJ9" i="1"/>
  <c r="CI9" i="1"/>
  <c r="CH9" i="1"/>
  <c r="CG9" i="1"/>
  <c r="CF9" i="1"/>
  <c r="CE9" i="1"/>
  <c r="CD9" i="1"/>
  <c r="CC9" i="1"/>
  <c r="CL8" i="1"/>
  <c r="CK8" i="1"/>
  <c r="CJ8" i="1"/>
  <c r="CI8" i="1"/>
  <c r="CH8" i="1"/>
  <c r="CG8" i="1"/>
  <c r="CF8" i="1"/>
  <c r="CE8" i="1"/>
  <c r="CD8" i="1"/>
  <c r="CC8" i="1"/>
  <c r="CL7" i="1"/>
  <c r="CK7" i="1"/>
  <c r="CJ7" i="1"/>
  <c r="CI7" i="1"/>
  <c r="CH7" i="1"/>
  <c r="CG7" i="1"/>
  <c r="CF7" i="1"/>
  <c r="CE7" i="1"/>
  <c r="CD7" i="1"/>
  <c r="CC7" i="1"/>
  <c r="CL6" i="1"/>
  <c r="CK6" i="1"/>
  <c r="CJ6" i="1"/>
  <c r="CI6" i="1"/>
  <c r="CH6" i="1"/>
  <c r="CG6" i="1"/>
  <c r="CF6" i="1"/>
  <c r="CE6" i="1"/>
  <c r="CD6" i="1"/>
  <c r="CC6" i="1"/>
  <c r="CL5" i="1"/>
  <c r="CK5" i="1"/>
  <c r="CJ5" i="1"/>
  <c r="CI5" i="1"/>
  <c r="CH5" i="1"/>
  <c r="CG5" i="1"/>
  <c r="CF5" i="1"/>
  <c r="CE5" i="1"/>
  <c r="CD5" i="1"/>
  <c r="CC5" i="1"/>
  <c r="CL4" i="1"/>
  <c r="CK4" i="1"/>
  <c r="CJ4" i="1"/>
  <c r="CI4" i="1"/>
  <c r="CI3" i="1" s="1"/>
  <c r="CI16" i="1" s="1"/>
  <c r="CI18" i="1" s="1"/>
  <c r="CH4" i="1"/>
  <c r="CG4" i="1"/>
  <c r="CF4" i="1"/>
  <c r="CE4" i="1"/>
  <c r="CE3" i="1" s="1"/>
  <c r="CE16" i="1" s="1"/>
  <c r="CE18" i="1" s="1"/>
  <c r="CD4" i="1"/>
  <c r="CC4" i="1"/>
  <c r="CL3" i="1"/>
  <c r="CL16" i="1" s="1"/>
  <c r="CL18" i="1" s="1"/>
  <c r="CK3" i="1"/>
  <c r="CK16" i="1" s="1"/>
  <c r="CK18" i="1" s="1"/>
  <c r="CJ3" i="1"/>
  <c r="CJ16" i="1" s="1"/>
  <c r="CJ18" i="1" s="1"/>
  <c r="CH3" i="1"/>
  <c r="CH16" i="1" s="1"/>
  <c r="CH18" i="1" s="1"/>
  <c r="CG3" i="1"/>
  <c r="CG16" i="1" s="1"/>
  <c r="CG18" i="1" s="1"/>
  <c r="CF3" i="1"/>
  <c r="CF16" i="1" s="1"/>
  <c r="CF18" i="1" s="1"/>
  <c r="CD3" i="1"/>
  <c r="CC3" i="1"/>
  <c r="CC16" i="1" s="1"/>
  <c r="CC18" i="1" s="1"/>
  <c r="CB3" i="1"/>
  <c r="CB16" i="1" s="1"/>
  <c r="CB18" i="1" s="1"/>
  <c r="CA3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Y3" i="1"/>
  <c r="BY16" i="1" s="1"/>
  <c r="BY18" i="1" s="1"/>
  <c r="BX3" i="1"/>
  <c r="BX16" i="1" s="1"/>
  <c r="BX18" i="1" s="1"/>
  <c r="BW3" i="1"/>
  <c r="BW16" i="1" s="1"/>
  <c r="BW18" i="1" s="1"/>
  <c r="BV3" i="1"/>
  <c r="BV16" i="1" s="1"/>
  <c r="BV18" i="1" s="1"/>
  <c r="BU3" i="1"/>
  <c r="BU16" i="1" s="1"/>
  <c r="BU18" i="1" s="1"/>
  <c r="BT3" i="1"/>
  <c r="BT16" i="1" s="1"/>
  <c r="BT18" i="1" s="1"/>
  <c r="BS3" i="1"/>
  <c r="BS16" i="1" s="1"/>
  <c r="BS18" i="1" s="1"/>
  <c r="BR3" i="1"/>
  <c r="BR16" i="1" s="1"/>
  <c r="BR18" i="1" s="1"/>
  <c r="BQ3" i="1"/>
  <c r="BQ16" i="1" s="1"/>
  <c r="BQ18" i="1" s="1"/>
  <c r="BP3" i="1"/>
  <c r="BP16" i="1" s="1"/>
  <c r="BP18" i="1" s="1"/>
  <c r="BO3" i="1"/>
  <c r="BO16" i="1" s="1"/>
  <c r="BO18" i="1" s="1"/>
  <c r="BN3" i="1"/>
  <c r="BN16" i="1" s="1"/>
  <c r="BN18" i="1" s="1"/>
  <c r="BL10" i="1"/>
  <c r="BK10" i="1"/>
  <c r="BJ10" i="1"/>
  <c r="BI10" i="1"/>
  <c r="BH10" i="1"/>
  <c r="BG10" i="1"/>
  <c r="BF10" i="1"/>
  <c r="BE10" i="1"/>
  <c r="BD10" i="1"/>
  <c r="BC10" i="1"/>
  <c r="BB10" i="1"/>
  <c r="BA10" i="1"/>
  <c r="BL3" i="1"/>
  <c r="BL16" i="1" s="1"/>
  <c r="BL18" i="1" s="1"/>
  <c r="BK3" i="1"/>
  <c r="BK16" i="1" s="1"/>
  <c r="BK18" i="1" s="1"/>
  <c r="BJ3" i="1"/>
  <c r="BJ16" i="1" s="1"/>
  <c r="BJ18" i="1" s="1"/>
  <c r="BI3" i="1"/>
  <c r="BI16" i="1" s="1"/>
  <c r="BI18" i="1" s="1"/>
  <c r="BH3" i="1"/>
  <c r="BH16" i="1" s="1"/>
  <c r="BH18" i="1" s="1"/>
  <c r="BG3" i="1"/>
  <c r="BG16" i="1" s="1"/>
  <c r="BG18" i="1" s="1"/>
  <c r="BF3" i="1"/>
  <c r="BF16" i="1" s="1"/>
  <c r="BF18" i="1" s="1"/>
  <c r="BE3" i="1"/>
  <c r="BE16" i="1" s="1"/>
  <c r="BE18" i="1" s="1"/>
  <c r="BD3" i="1"/>
  <c r="BD16" i="1" s="1"/>
  <c r="BD18" i="1" s="1"/>
  <c r="BC3" i="1"/>
  <c r="BC16" i="1" s="1"/>
  <c r="BC18" i="1" s="1"/>
  <c r="BB3" i="1"/>
  <c r="BB16" i="1" s="1"/>
  <c r="BB18" i="1" s="1"/>
  <c r="BA3" i="1"/>
  <c r="BA16" i="1" s="1"/>
  <c r="BA18" i="1" s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Y3" i="1"/>
  <c r="AY16" i="1" s="1"/>
  <c r="AY18" i="1" s="1"/>
  <c r="AX3" i="1"/>
  <c r="AX16" i="1" s="1"/>
  <c r="AX18" i="1" s="1"/>
  <c r="AW3" i="1"/>
  <c r="AW16" i="1" s="1"/>
  <c r="AW18" i="1" s="1"/>
  <c r="AV3" i="1"/>
  <c r="AV16" i="1" s="1"/>
  <c r="AV18" i="1" s="1"/>
  <c r="AU3" i="1"/>
  <c r="AU16" i="1" s="1"/>
  <c r="AU18" i="1" s="1"/>
  <c r="AT3" i="1"/>
  <c r="AT16" i="1" s="1"/>
  <c r="AT18" i="1" s="1"/>
  <c r="AS3" i="1"/>
  <c r="AS16" i="1" s="1"/>
  <c r="AS18" i="1" s="1"/>
  <c r="AR3" i="1"/>
  <c r="AR16" i="1" s="1"/>
  <c r="AR18" i="1" s="1"/>
  <c r="AQ3" i="1"/>
  <c r="AQ16" i="1" s="1"/>
  <c r="AQ18" i="1" s="1"/>
  <c r="AP3" i="1"/>
  <c r="AP16" i="1" s="1"/>
  <c r="AP18" i="1" s="1"/>
  <c r="AO3" i="1"/>
  <c r="AO16" i="1" s="1"/>
  <c r="AO18" i="1" s="1"/>
  <c r="AN3" i="1"/>
  <c r="AN16" i="1" s="1"/>
  <c r="AN18" i="1" s="1"/>
  <c r="AL10" i="1"/>
  <c r="AK10" i="1"/>
  <c r="AJ10" i="1"/>
  <c r="AI10" i="1"/>
  <c r="AH10" i="1"/>
  <c r="AG10" i="1"/>
  <c r="AF10" i="1"/>
  <c r="AE10" i="1"/>
  <c r="AD10" i="1"/>
  <c r="AC10" i="1"/>
  <c r="AB10" i="1"/>
  <c r="AA10" i="1"/>
  <c r="AL3" i="1"/>
  <c r="AL16" i="1" s="1"/>
  <c r="AL18" i="1" s="1"/>
  <c r="AK3" i="1"/>
  <c r="AK16" i="1" s="1"/>
  <c r="AK18" i="1" s="1"/>
  <c r="AJ3" i="1"/>
  <c r="AJ16" i="1" s="1"/>
  <c r="AJ18" i="1" s="1"/>
  <c r="AI3" i="1"/>
  <c r="AI16" i="1" s="1"/>
  <c r="AI18" i="1" s="1"/>
  <c r="AH3" i="1"/>
  <c r="AH16" i="1" s="1"/>
  <c r="AH18" i="1" s="1"/>
  <c r="AG3" i="1"/>
  <c r="AG16" i="1" s="1"/>
  <c r="AG18" i="1" s="1"/>
  <c r="AF3" i="1"/>
  <c r="AF16" i="1" s="1"/>
  <c r="AF18" i="1" s="1"/>
  <c r="AE3" i="1"/>
  <c r="AE16" i="1" s="1"/>
  <c r="AE18" i="1" s="1"/>
  <c r="AD3" i="1"/>
  <c r="AD16" i="1" s="1"/>
  <c r="AD18" i="1" s="1"/>
  <c r="AC3" i="1"/>
  <c r="AC16" i="1" s="1"/>
  <c r="AC18" i="1" s="1"/>
  <c r="AB3" i="1"/>
  <c r="AB16" i="1" s="1"/>
  <c r="AB18" i="1" s="1"/>
  <c r="AA3" i="1"/>
  <c r="AA16" i="1" s="1"/>
  <c r="AA18" i="1" s="1"/>
  <c r="Y10" i="1"/>
  <c r="X10" i="1"/>
  <c r="W10" i="1"/>
  <c r="V10" i="1"/>
  <c r="U10" i="1"/>
  <c r="T10" i="1"/>
  <c r="S10" i="1"/>
  <c r="R10" i="1"/>
  <c r="Q10" i="1"/>
  <c r="P10" i="1"/>
  <c r="O10" i="1"/>
  <c r="N10" i="1"/>
  <c r="Y3" i="1"/>
  <c r="Y16" i="1" s="1"/>
  <c r="Y18" i="1" s="1"/>
  <c r="X3" i="1"/>
  <c r="X16" i="1" s="1"/>
  <c r="X18" i="1" s="1"/>
  <c r="W3" i="1"/>
  <c r="W16" i="1" s="1"/>
  <c r="W18" i="1" s="1"/>
  <c r="V3" i="1"/>
  <c r="V16" i="1" s="1"/>
  <c r="V18" i="1" s="1"/>
  <c r="U3" i="1"/>
  <c r="U16" i="1" s="1"/>
  <c r="U18" i="1" s="1"/>
  <c r="T3" i="1"/>
  <c r="T16" i="1" s="1"/>
  <c r="T18" i="1" s="1"/>
  <c r="S3" i="1"/>
  <c r="S16" i="1" s="1"/>
  <c r="S18" i="1" s="1"/>
  <c r="R3" i="1"/>
  <c r="R16" i="1" s="1"/>
  <c r="R18" i="1" s="1"/>
  <c r="Q3" i="1"/>
  <c r="Q16" i="1" s="1"/>
  <c r="Q18" i="1" s="1"/>
  <c r="P3" i="1"/>
  <c r="P16" i="1" s="1"/>
  <c r="P18" i="1" s="1"/>
  <c r="O3" i="1"/>
  <c r="O16" i="1" s="1"/>
  <c r="O18" i="1" s="1"/>
  <c r="N3" i="1"/>
  <c r="N16" i="1" s="1"/>
  <c r="N18" i="1" s="1"/>
  <c r="K16" i="1"/>
  <c r="K18" i="1" s="1"/>
  <c r="G16" i="1"/>
  <c r="G18" i="1" s="1"/>
  <c r="C16" i="1"/>
  <c r="C18" i="1" s="1"/>
  <c r="L10" i="1"/>
  <c r="K10" i="1"/>
  <c r="J10" i="1"/>
  <c r="J16" i="1" s="1"/>
  <c r="J18" i="1" s="1"/>
  <c r="I10" i="1"/>
  <c r="H10" i="1"/>
  <c r="G10" i="1"/>
  <c r="F10" i="1"/>
  <c r="F16" i="1" s="1"/>
  <c r="F18" i="1" s="1"/>
  <c r="E10" i="1"/>
  <c r="D10" i="1"/>
  <c r="C10" i="1"/>
  <c r="B10" i="1"/>
  <c r="B16" i="1" s="1"/>
  <c r="B18" i="1" s="1"/>
  <c r="L3" i="1"/>
  <c r="L16" i="1" s="1"/>
  <c r="L18" i="1" s="1"/>
  <c r="K3" i="1"/>
  <c r="J3" i="1"/>
  <c r="I3" i="1"/>
  <c r="I16" i="1" s="1"/>
  <c r="I18" i="1" s="1"/>
  <c r="H3" i="1"/>
  <c r="H16" i="1" s="1"/>
  <c r="H18" i="1" s="1"/>
  <c r="G3" i="1"/>
  <c r="F3" i="1"/>
  <c r="E3" i="1"/>
  <c r="E16" i="1" s="1"/>
  <c r="E18" i="1" s="1"/>
  <c r="D3" i="1"/>
  <c r="D16" i="1" s="1"/>
  <c r="D18" i="1" s="1"/>
  <c r="C3" i="1"/>
  <c r="B3" i="1"/>
  <c r="GV75" i="2" l="1"/>
  <c r="GP46" i="2"/>
  <c r="GP75" i="2" s="1"/>
  <c r="GX46" i="2"/>
  <c r="GX75" i="2" s="1"/>
  <c r="GQ75" i="2"/>
  <c r="GY75" i="2"/>
  <c r="FB75" i="2"/>
  <c r="EJ75" i="2"/>
  <c r="DB75" i="2"/>
  <c r="CF46" i="2"/>
  <c r="CF75" i="2" s="1"/>
  <c r="BF75" i="2"/>
  <c r="AB75" i="2"/>
  <c r="W75" i="2"/>
  <c r="J75" i="2"/>
  <c r="E75" i="2"/>
  <c r="M75" i="2"/>
  <c r="DP16" i="1"/>
  <c r="DP18" i="1" s="1"/>
  <c r="CY16" i="1"/>
  <c r="CY18" i="1" s="1"/>
  <c r="CD16" i="1"/>
  <c r="CD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JORGEREN</author>
    <author>DIEGO ESTEBAN EFFER BERNAL</author>
    <author>Hernando J. Nino Corpas</author>
    <author>Orly DJ. Tejada Escudero</author>
  </authors>
  <commentList>
    <comment ref="BA17" authorId="0" shapeId="0" xr:uid="{E420DE33-1A26-42E1-BA25-8D1A267CC58B}">
      <text>
        <r>
          <rPr>
            <b/>
            <sz val="8"/>
            <color indexed="81"/>
            <rFont val="Tahoma"/>
            <family val="2"/>
          </rPr>
          <t xml:space="preserve">JORGE IVÁN:
</t>
        </r>
        <r>
          <rPr>
            <sz val="8"/>
            <color indexed="81"/>
            <rFont val="Tahoma"/>
            <family val="2"/>
          </rPr>
          <t>Información CENSO 2.005 (www.dane.gov.co)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N17" authorId="0" shapeId="0" xr:uid="{0BCA4C54-F90E-4623-9916-1AA2622CA431}">
      <text>
        <r>
          <rPr>
            <b/>
            <sz val="8"/>
            <color indexed="81"/>
            <rFont val="Tahoma"/>
            <family val="2"/>
          </rPr>
          <t xml:space="preserve">JORGE IVÁN:
</t>
        </r>
        <r>
          <rPr>
            <sz val="8"/>
            <color indexed="81"/>
            <rFont val="Tahoma"/>
            <family val="2"/>
          </rPr>
          <t>Información CENSO 2.005 (www.dane.gov.co)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A17" authorId="0" shapeId="0" xr:uid="{F8BFD7D6-887B-4C67-BFB7-73D02B8B4CAB}">
      <text>
        <r>
          <rPr>
            <b/>
            <sz val="8"/>
            <color indexed="81"/>
            <rFont val="Tahoma"/>
            <family val="2"/>
          </rPr>
          <t xml:space="preserve">JORGE IVÁN:
</t>
        </r>
        <r>
          <rPr>
            <sz val="8"/>
            <color indexed="81"/>
            <rFont val="Tahoma"/>
            <family val="2"/>
          </rPr>
          <t>Información CENSO 2.005 (www.dane.gov.co)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N17" authorId="1" shapeId="0" xr:uid="{1FA309E1-EA01-4CE2-9920-6D703D8F1357}">
      <text>
        <r>
          <rPr>
            <b/>
            <sz val="8"/>
            <color indexed="81"/>
            <rFont val="Tahoma"/>
            <family val="2"/>
          </rPr>
          <t>DIEGO ESTEBAN EFFER BERNAL:</t>
        </r>
        <r>
          <rPr>
            <sz val="8"/>
            <color indexed="81"/>
            <rFont val="Tahoma"/>
            <family val="2"/>
          </rPr>
          <t xml:space="preserve">
proyeccion dane- fuente ana karina</t>
        </r>
      </text>
    </comment>
    <comment ref="EN17" authorId="2" shapeId="0" xr:uid="{8D554F64-AFF6-48FB-B060-D5FAFA412BF4}">
      <text>
        <r>
          <rPr>
            <b/>
            <sz val="8"/>
            <color indexed="81"/>
            <rFont val="Tahoma"/>
            <family val="2"/>
          </rPr>
          <t>Hernando J. Nino Corpas:</t>
        </r>
        <r>
          <rPr>
            <sz val="8"/>
            <color indexed="81"/>
            <rFont val="Tahoma"/>
            <family val="2"/>
          </rPr>
          <t xml:space="preserve">
 Estas proyecciones fueron realizadas tomando como base los resultados ajustados de población del Censo 2005 y la conciliación censal 1985 - 2005; así como los análisis sobre el comportamiento de las variables determinantes de la evolución demográfica, las hipótesis y algunos comentarios sobre sus resultados.fuente www.dane.gov.co</t>
        </r>
      </text>
    </comment>
    <comment ref="FA17" authorId="3" shapeId="0" xr:uid="{6D0EFB0A-42B8-4409-BBC0-59B4C9209E44}">
      <text>
        <r>
          <rPr>
            <b/>
            <sz val="9"/>
            <color indexed="81"/>
            <rFont val="Tahoma"/>
            <family val="2"/>
          </rPr>
          <t>Orly DJ. Tejada Escudero:</t>
        </r>
        <r>
          <rPr>
            <sz val="9"/>
            <color indexed="81"/>
            <rFont val="Tahoma"/>
            <family val="2"/>
          </rPr>
          <t xml:space="preserve">
Proyección DANE</t>
        </r>
      </text>
    </comment>
    <comment ref="FG18" authorId="3" shapeId="0" xr:uid="{51F2AA7C-AECF-4163-923F-485806A402B2}">
      <text>
        <r>
          <rPr>
            <b/>
            <sz val="9"/>
            <color indexed="81"/>
            <rFont val="Tahoma"/>
            <family val="2"/>
          </rPr>
          <t>Orly DJ. Tejada Escudero:</t>
        </r>
        <r>
          <rPr>
            <sz val="9"/>
            <color indexed="81"/>
            <rFont val="Tahoma"/>
            <family val="2"/>
          </rPr>
          <t xml:space="preserve">
99,92 Informe % cobertura acu cuenta de cobro </t>
        </r>
      </text>
    </comment>
  </commentList>
</comments>
</file>

<file path=xl/sharedStrings.xml><?xml version="1.0" encoding="utf-8"?>
<sst xmlns="http://schemas.openxmlformats.org/spreadsheetml/2006/main" count="164" uniqueCount="28">
  <si>
    <t xml:space="preserve">  SERVICIO DE ACUEDUCTO</t>
  </si>
  <si>
    <t xml:space="preserve">  Total Residencial</t>
  </si>
  <si>
    <t xml:space="preserve">   Estrato 1</t>
  </si>
  <si>
    <t xml:space="preserve">   Estrato 2</t>
  </si>
  <si>
    <t xml:space="preserve">   Estrato 3</t>
  </si>
  <si>
    <t xml:space="preserve">   Estrato 4</t>
  </si>
  <si>
    <t xml:space="preserve">   Estrato 5</t>
  </si>
  <si>
    <t xml:space="preserve">   Estrato 6</t>
  </si>
  <si>
    <t xml:space="preserve">  Total No Residencial</t>
  </si>
  <si>
    <t xml:space="preserve">   Industrial</t>
  </si>
  <si>
    <t xml:space="preserve">   Comercial</t>
  </si>
  <si>
    <t xml:space="preserve">   Provisional</t>
  </si>
  <si>
    <t xml:space="preserve">   Oficial</t>
  </si>
  <si>
    <t xml:space="preserve">   Especial</t>
  </si>
  <si>
    <t xml:space="preserve">  TOTAL USUARIOS ACUEDUCTO</t>
  </si>
  <si>
    <t xml:space="preserve">   No. de Domicilios</t>
  </si>
  <si>
    <t xml:space="preserve">  % Cobertura Acueducto      </t>
  </si>
  <si>
    <t>CONCEPTO</t>
  </si>
  <si>
    <t>Unidad de Medida</t>
  </si>
  <si>
    <t xml:space="preserve">  CONSUMO ACUEDUCTO</t>
  </si>
  <si>
    <t xml:space="preserve">  Conumo Basico (0-16M³)</t>
  </si>
  <si>
    <t>M³</t>
  </si>
  <si>
    <t xml:space="preserve">  Consumo Complementario (17-32M³)</t>
  </si>
  <si>
    <t xml:space="preserve">  Consumo Suntuario (+32M³)</t>
  </si>
  <si>
    <t xml:space="preserve">  SERVICIO NO CONVENCIONAL</t>
  </si>
  <si>
    <t xml:space="preserve">  Carrotanque</t>
  </si>
  <si>
    <t xml:space="preserve">  Agua en Bloque</t>
  </si>
  <si>
    <t xml:space="preserve">  Total Volúmen Facturado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</si>
</sst>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8"/>
      <name val="Tahoma"/>
      <family val="2"/>
    </font>
    <font>
      <sz val="10"/>
      <name val="Arial"/>
      <family val="2"/>
    </font>
    <font>
      <sz val="8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1" xfId="1" applyFont="1" applyFill="1" applyBorder="1" applyAlignment="1" applyProtection="1"/>
    <xf numFmtId="0" fontId="2" fillId="2" borderId="2" xfId="1" applyFont="1" applyFill="1" applyBorder="1" applyProtection="1"/>
    <xf numFmtId="0" fontId="4" fillId="3" borderId="3" xfId="2" applyFont="1" applyFill="1" applyBorder="1" applyProtection="1"/>
    <xf numFmtId="0" fontId="2" fillId="2" borderId="3" xfId="1" applyFont="1" applyFill="1" applyBorder="1" applyProtection="1"/>
    <xf numFmtId="0" fontId="2" fillId="2" borderId="3" xfId="2" applyFont="1" applyFill="1" applyBorder="1" applyProtection="1"/>
    <xf numFmtId="0" fontId="4" fillId="2" borderId="3" xfId="2" applyFont="1" applyFill="1" applyBorder="1" applyProtection="1"/>
    <xf numFmtId="3" fontId="2" fillId="2" borderId="3" xfId="0" applyNumberFormat="1" applyFont="1" applyFill="1" applyBorder="1" applyAlignment="1">
      <alignment horizontal="right"/>
    </xf>
    <xf numFmtId="3" fontId="4" fillId="3" borderId="3" xfId="0" applyNumberFormat="1" applyFont="1" applyFill="1" applyBorder="1"/>
    <xf numFmtId="3" fontId="2" fillId="2" borderId="3" xfId="0" applyNumberFormat="1" applyFont="1" applyFill="1" applyBorder="1"/>
    <xf numFmtId="3" fontId="4" fillId="2" borderId="3" xfId="0" applyNumberFormat="1" applyFont="1" applyFill="1" applyBorder="1"/>
    <xf numFmtId="10" fontId="2" fillId="2" borderId="3" xfId="0" applyNumberFormat="1" applyFont="1" applyFill="1" applyBorder="1"/>
    <xf numFmtId="17" fontId="2" fillId="4" borderId="3" xfId="0" applyNumberFormat="1" applyFont="1" applyFill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right"/>
    </xf>
    <xf numFmtId="3" fontId="4" fillId="3" borderId="4" xfId="0" applyNumberFormat="1" applyFont="1" applyFill="1" applyBorder="1"/>
    <xf numFmtId="4" fontId="4" fillId="3" borderId="3" xfId="2" applyNumberFormat="1" applyFont="1" applyFill="1" applyBorder="1" applyProtection="1">
      <protection locked="0"/>
    </xf>
    <xf numFmtId="3" fontId="2" fillId="2" borderId="4" xfId="0" applyNumberFormat="1" applyFont="1" applyFill="1" applyBorder="1"/>
    <xf numFmtId="3" fontId="4" fillId="2" borderId="4" xfId="0" applyNumberFormat="1" applyFont="1" applyFill="1" applyBorder="1"/>
    <xf numFmtId="10" fontId="2" fillId="2" borderId="4" xfId="0" applyNumberFormat="1" applyFont="1" applyFill="1" applyBorder="1"/>
    <xf numFmtId="4" fontId="4" fillId="3" borderId="4" xfId="0" applyNumberFormat="1" applyFont="1" applyFill="1" applyBorder="1"/>
    <xf numFmtId="10" fontId="2" fillId="2" borderId="3" xfId="0" applyNumberFormat="1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3" fontId="4" fillId="5" borderId="3" xfId="0" applyNumberFormat="1" applyFont="1" applyFill="1" applyBorder="1"/>
    <xf numFmtId="1" fontId="2" fillId="4" borderId="1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/>
    <xf numFmtId="0" fontId="2" fillId="4" borderId="3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left"/>
    </xf>
    <xf numFmtId="0" fontId="2" fillId="2" borderId="4" xfId="1" applyFont="1" applyFill="1" applyBorder="1" applyAlignment="1" applyProtection="1">
      <alignment horizontal="left"/>
    </xf>
    <xf numFmtId="0" fontId="2" fillId="2" borderId="3" xfId="1" applyFont="1" applyFill="1" applyBorder="1" applyAlignment="1" applyProtection="1">
      <alignment horizontal="center"/>
    </xf>
    <xf numFmtId="0" fontId="4" fillId="3" borderId="3" xfId="1" applyFont="1" applyFill="1" applyBorder="1" applyAlignment="1" applyProtection="1">
      <alignment horizontal="center"/>
    </xf>
    <xf numFmtId="0" fontId="2" fillId="2" borderId="3" xfId="0" applyFont="1" applyFill="1" applyBorder="1" applyProtection="1"/>
    <xf numFmtId="0" fontId="2" fillId="2" borderId="3" xfId="0" applyFont="1" applyFill="1" applyBorder="1"/>
    <xf numFmtId="3" fontId="2" fillId="5" borderId="3" xfId="0" applyNumberFormat="1" applyFont="1" applyFill="1" applyBorder="1" applyAlignment="1">
      <alignment horizontal="right"/>
    </xf>
    <xf numFmtId="0" fontId="0" fillId="5" borderId="0" xfId="0" applyFill="1"/>
    <xf numFmtId="3" fontId="2" fillId="5" borderId="4" xfId="0" applyNumberFormat="1" applyFont="1" applyFill="1" applyBorder="1" applyAlignment="1">
      <alignment horizontal="right"/>
    </xf>
    <xf numFmtId="3" fontId="2" fillId="5" borderId="3" xfId="0" applyNumberFormat="1" applyFont="1" applyFill="1" applyBorder="1" applyAlignment="1">
      <alignment horizontal="center"/>
    </xf>
    <xf numFmtId="164" fontId="2" fillId="2" borderId="3" xfId="2" applyNumberFormat="1" applyFont="1" applyFill="1" applyBorder="1"/>
    <xf numFmtId="164" fontId="2" fillId="2" borderId="3" xfId="0" applyNumberFormat="1" applyFont="1" applyFill="1" applyBorder="1"/>
    <xf numFmtId="4" fontId="4" fillId="3" borderId="3" xfId="0" applyNumberFormat="1" applyFont="1" applyFill="1" applyBorder="1" applyAlignment="1" applyProtection="1">
      <alignment horizontal="right"/>
      <protection locked="0"/>
    </xf>
    <xf numFmtId="4" fontId="4" fillId="3" borderId="3" xfId="0" applyNumberFormat="1" applyFont="1" applyFill="1" applyBorder="1" applyProtection="1">
      <protection locked="0"/>
    </xf>
    <xf numFmtId="4" fontId="2" fillId="2" borderId="3" xfId="0" applyNumberFormat="1" applyFont="1" applyFill="1" applyBorder="1" applyAlignment="1" applyProtection="1">
      <alignment horizontal="right"/>
      <protection locked="0"/>
    </xf>
    <xf numFmtId="4" fontId="2" fillId="2" borderId="3" xfId="0" applyNumberFormat="1" applyFont="1" applyFill="1" applyBorder="1"/>
    <xf numFmtId="4" fontId="2" fillId="2" borderId="3" xfId="0" applyNumberFormat="1" applyFont="1" applyFill="1" applyBorder="1" applyAlignment="1">
      <alignment horizontal="right"/>
    </xf>
    <xf numFmtId="4" fontId="4" fillId="3" borderId="3" xfId="0" applyNumberFormat="1" applyFont="1" applyFill="1" applyBorder="1"/>
    <xf numFmtId="4" fontId="2" fillId="2" borderId="4" xfId="0" applyNumberFormat="1" applyFont="1" applyFill="1" applyBorder="1" applyAlignment="1">
      <alignment horizontal="right"/>
    </xf>
    <xf numFmtId="4" fontId="2" fillId="2" borderId="4" xfId="0" applyNumberFormat="1" applyFont="1" applyFill="1" applyBorder="1"/>
  </cellXfs>
  <cellStyles count="3">
    <cellStyle name="NivelFila_2" xfId="1" builtinId="1" iLevel="1"/>
    <cellStyle name="NivelFila_3" xfId="2" builtinId="1" iLevel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99F55-DE53-4BA4-B24B-42EF7ED062B7}">
  <dimension ref="A2:GX18"/>
  <sheetViews>
    <sheetView workbookViewId="0">
      <selection activeCell="GV21" sqref="GV21"/>
    </sheetView>
  </sheetViews>
  <sheetFormatPr baseColWidth="10" defaultRowHeight="15" x14ac:dyDescent="0.25"/>
  <cols>
    <col min="1" max="1" width="27.7109375" customWidth="1"/>
  </cols>
  <sheetData>
    <row r="2" spans="1:206" x14ac:dyDescent="0.25">
      <c r="A2" s="1" t="s">
        <v>0</v>
      </c>
      <c r="B2" s="12">
        <v>37653</v>
      </c>
      <c r="C2" s="12">
        <v>37681</v>
      </c>
      <c r="D2" s="12">
        <v>37712</v>
      </c>
      <c r="E2" s="12">
        <v>37742</v>
      </c>
      <c r="F2" s="12">
        <v>37773</v>
      </c>
      <c r="G2" s="12">
        <v>37803</v>
      </c>
      <c r="H2" s="12">
        <v>37834</v>
      </c>
      <c r="I2" s="12">
        <v>37865</v>
      </c>
      <c r="J2" s="12">
        <v>37895</v>
      </c>
      <c r="K2" s="12">
        <v>37926</v>
      </c>
      <c r="L2" s="12">
        <v>37956</v>
      </c>
      <c r="M2" s="13">
        <v>2004</v>
      </c>
      <c r="N2" s="12">
        <v>37987</v>
      </c>
      <c r="O2" s="12">
        <v>38018</v>
      </c>
      <c r="P2" s="12">
        <v>38047</v>
      </c>
      <c r="Q2" s="12">
        <v>38078</v>
      </c>
      <c r="R2" s="12">
        <v>38108</v>
      </c>
      <c r="S2" s="12">
        <v>38139</v>
      </c>
      <c r="T2" s="12">
        <v>38169</v>
      </c>
      <c r="U2" s="12">
        <v>38200</v>
      </c>
      <c r="V2" s="12">
        <v>38231</v>
      </c>
      <c r="W2" s="12">
        <v>38261</v>
      </c>
      <c r="X2" s="12">
        <v>38292</v>
      </c>
      <c r="Y2" s="12">
        <v>38322</v>
      </c>
      <c r="Z2" s="13">
        <v>2005</v>
      </c>
      <c r="AA2" s="12">
        <v>38353</v>
      </c>
      <c r="AB2" s="12">
        <v>38384</v>
      </c>
      <c r="AC2" s="12">
        <v>38412</v>
      </c>
      <c r="AD2" s="12">
        <v>38443</v>
      </c>
      <c r="AE2" s="12">
        <v>38473</v>
      </c>
      <c r="AF2" s="12">
        <v>38504</v>
      </c>
      <c r="AG2" s="12">
        <v>38534</v>
      </c>
      <c r="AH2" s="12">
        <v>38565</v>
      </c>
      <c r="AI2" s="12">
        <v>38596</v>
      </c>
      <c r="AJ2" s="12">
        <v>38626</v>
      </c>
      <c r="AK2" s="12">
        <v>38657</v>
      </c>
      <c r="AL2" s="12">
        <v>38687</v>
      </c>
      <c r="AM2" s="13">
        <v>2006</v>
      </c>
      <c r="AN2" s="12">
        <v>38718</v>
      </c>
      <c r="AO2" s="12">
        <v>38749</v>
      </c>
      <c r="AP2" s="12">
        <v>38777</v>
      </c>
      <c r="AQ2" s="12">
        <v>38808</v>
      </c>
      <c r="AR2" s="12">
        <v>38838</v>
      </c>
      <c r="AS2" s="12">
        <v>38869</v>
      </c>
      <c r="AT2" s="12">
        <v>38899</v>
      </c>
      <c r="AU2" s="12">
        <v>38930</v>
      </c>
      <c r="AV2" s="12">
        <v>38961</v>
      </c>
      <c r="AW2" s="12">
        <v>38991</v>
      </c>
      <c r="AX2" s="12">
        <v>39022</v>
      </c>
      <c r="AY2" s="12">
        <v>39052</v>
      </c>
      <c r="AZ2" s="13">
        <v>2007</v>
      </c>
      <c r="BA2" s="12">
        <v>39083</v>
      </c>
      <c r="BB2" s="12">
        <v>39114</v>
      </c>
      <c r="BC2" s="12">
        <v>39142</v>
      </c>
      <c r="BD2" s="12">
        <v>39173</v>
      </c>
      <c r="BE2" s="12">
        <v>39203</v>
      </c>
      <c r="BF2" s="12">
        <v>39234</v>
      </c>
      <c r="BG2" s="12">
        <v>39264</v>
      </c>
      <c r="BH2" s="12">
        <v>39295</v>
      </c>
      <c r="BI2" s="12">
        <v>39326</v>
      </c>
      <c r="BJ2" s="12">
        <v>39356</v>
      </c>
      <c r="BK2" s="12">
        <v>39387</v>
      </c>
      <c r="BL2" s="12">
        <v>39417</v>
      </c>
      <c r="BM2" s="13">
        <v>2008</v>
      </c>
      <c r="BN2" s="12">
        <v>39448</v>
      </c>
      <c r="BO2" s="12">
        <v>39479</v>
      </c>
      <c r="BP2" s="12">
        <v>39508</v>
      </c>
      <c r="BQ2" s="12">
        <v>39539</v>
      </c>
      <c r="BR2" s="12">
        <v>39569</v>
      </c>
      <c r="BS2" s="12">
        <v>39600</v>
      </c>
      <c r="BT2" s="12">
        <v>39630</v>
      </c>
      <c r="BU2" s="12">
        <v>39661</v>
      </c>
      <c r="BV2" s="12">
        <v>39692</v>
      </c>
      <c r="BW2" s="12">
        <v>39722</v>
      </c>
      <c r="BX2" s="12">
        <v>39753</v>
      </c>
      <c r="BY2" s="12">
        <v>39783</v>
      </c>
      <c r="BZ2" s="13">
        <v>2009</v>
      </c>
      <c r="CA2" s="12">
        <v>39814</v>
      </c>
      <c r="CB2" s="12">
        <v>39845</v>
      </c>
      <c r="CC2" s="12">
        <v>39873</v>
      </c>
      <c r="CD2" s="12">
        <v>39904</v>
      </c>
      <c r="CE2" s="12">
        <v>39934</v>
      </c>
      <c r="CF2" s="12">
        <v>39965</v>
      </c>
      <c r="CG2" s="12">
        <v>39995</v>
      </c>
      <c r="CH2" s="12">
        <v>40026</v>
      </c>
      <c r="CI2" s="12">
        <v>40057</v>
      </c>
      <c r="CJ2" s="12">
        <v>40087</v>
      </c>
      <c r="CK2" s="12">
        <v>40118</v>
      </c>
      <c r="CL2" s="12">
        <v>40148</v>
      </c>
      <c r="CM2" s="13">
        <v>2010</v>
      </c>
      <c r="CN2" s="12">
        <v>40179</v>
      </c>
      <c r="CO2" s="12">
        <v>40210</v>
      </c>
      <c r="CP2" s="12">
        <v>40238</v>
      </c>
      <c r="CQ2" s="12">
        <v>40269</v>
      </c>
      <c r="CR2" s="12">
        <v>40299</v>
      </c>
      <c r="CS2" s="12">
        <v>40330</v>
      </c>
      <c r="CT2" s="12">
        <v>40360</v>
      </c>
      <c r="CU2" s="12">
        <v>40391</v>
      </c>
      <c r="CV2" s="12">
        <v>40422</v>
      </c>
      <c r="CW2" s="12">
        <v>40452</v>
      </c>
      <c r="CX2" s="12">
        <v>40483</v>
      </c>
      <c r="CY2" s="12">
        <v>40513</v>
      </c>
      <c r="CZ2" s="13">
        <v>2011</v>
      </c>
      <c r="DA2" s="12">
        <v>40544</v>
      </c>
      <c r="DB2" s="12">
        <v>40575</v>
      </c>
      <c r="DC2" s="12">
        <v>40603</v>
      </c>
      <c r="DD2" s="12">
        <v>40634</v>
      </c>
      <c r="DE2" s="12">
        <v>40664</v>
      </c>
      <c r="DF2" s="12">
        <v>40695</v>
      </c>
      <c r="DG2" s="12">
        <v>40725</v>
      </c>
      <c r="DH2" s="12">
        <v>40756</v>
      </c>
      <c r="DI2" s="12">
        <v>40787</v>
      </c>
      <c r="DJ2" s="12">
        <v>40817</v>
      </c>
      <c r="DK2" s="12">
        <v>40848</v>
      </c>
      <c r="DL2" s="12">
        <v>40878</v>
      </c>
      <c r="DM2" s="13">
        <v>2012</v>
      </c>
      <c r="DN2" s="12">
        <v>40909</v>
      </c>
      <c r="DO2" s="12">
        <v>40940</v>
      </c>
      <c r="DP2" s="12">
        <v>40969</v>
      </c>
      <c r="DQ2" s="12">
        <v>41000</v>
      </c>
      <c r="DR2" s="12">
        <v>41030</v>
      </c>
      <c r="DS2" s="12">
        <v>41061</v>
      </c>
      <c r="DT2" s="12">
        <v>41091</v>
      </c>
      <c r="DU2" s="12">
        <v>41122</v>
      </c>
      <c r="DV2" s="12">
        <v>41153</v>
      </c>
      <c r="DW2" s="12">
        <v>41183</v>
      </c>
      <c r="DX2" s="12">
        <v>41214</v>
      </c>
      <c r="DY2" s="12">
        <v>41244</v>
      </c>
      <c r="DZ2" s="13">
        <v>2013</v>
      </c>
      <c r="EA2" s="12">
        <v>41275</v>
      </c>
      <c r="EB2" s="12">
        <v>41306</v>
      </c>
      <c r="EC2" s="12">
        <v>41334</v>
      </c>
      <c r="ED2" s="12">
        <v>41365</v>
      </c>
      <c r="EE2" s="12">
        <v>41395</v>
      </c>
      <c r="EF2" s="12">
        <v>41426</v>
      </c>
      <c r="EG2" s="12">
        <v>41456</v>
      </c>
      <c r="EH2" s="12">
        <v>41487</v>
      </c>
      <c r="EI2" s="12">
        <v>41518</v>
      </c>
      <c r="EJ2" s="12">
        <v>41548</v>
      </c>
      <c r="EK2" s="12">
        <v>41579</v>
      </c>
      <c r="EL2" s="12">
        <v>41609</v>
      </c>
      <c r="EM2" s="13">
        <v>2014</v>
      </c>
      <c r="EN2" s="12">
        <v>41640</v>
      </c>
      <c r="EO2" s="12">
        <v>41671</v>
      </c>
      <c r="EP2" s="12">
        <v>41699</v>
      </c>
      <c r="EQ2" s="12">
        <v>41730</v>
      </c>
      <c r="ER2" s="12">
        <v>41760</v>
      </c>
      <c r="ES2" s="12">
        <v>41791</v>
      </c>
      <c r="ET2" s="12">
        <v>41821</v>
      </c>
      <c r="EU2" s="12">
        <v>41852</v>
      </c>
      <c r="EV2" s="12">
        <v>41883</v>
      </c>
      <c r="EW2" s="12">
        <v>41913</v>
      </c>
      <c r="EX2" s="12">
        <v>41944</v>
      </c>
      <c r="EY2" s="12">
        <v>41974</v>
      </c>
      <c r="EZ2" s="27">
        <v>2015</v>
      </c>
      <c r="FA2" s="12">
        <v>42005</v>
      </c>
      <c r="FB2" s="12">
        <v>42036</v>
      </c>
      <c r="FC2" s="12">
        <v>42064</v>
      </c>
      <c r="FD2" s="12">
        <v>42095</v>
      </c>
      <c r="FE2" s="12">
        <v>42125</v>
      </c>
      <c r="FF2" s="12">
        <v>42156</v>
      </c>
      <c r="FG2" s="12">
        <v>42186</v>
      </c>
      <c r="FH2" s="12">
        <v>42217</v>
      </c>
      <c r="FI2" s="12">
        <v>42248</v>
      </c>
      <c r="FJ2" s="12">
        <v>42278</v>
      </c>
      <c r="FK2" s="12">
        <v>42309</v>
      </c>
      <c r="FL2" s="12">
        <v>42339</v>
      </c>
      <c r="FM2" s="13">
        <v>2016</v>
      </c>
      <c r="FN2" s="12">
        <v>42370</v>
      </c>
      <c r="FO2" s="12">
        <v>42401</v>
      </c>
      <c r="FP2" s="12">
        <v>42430</v>
      </c>
      <c r="FQ2" s="12">
        <v>42461</v>
      </c>
      <c r="FR2" s="12">
        <v>42491</v>
      </c>
      <c r="FS2" s="12">
        <v>42522</v>
      </c>
      <c r="FT2" s="12">
        <v>42552</v>
      </c>
      <c r="FU2" s="12">
        <v>42583</v>
      </c>
      <c r="FV2" s="12">
        <v>42614</v>
      </c>
      <c r="FW2" s="12">
        <v>42644</v>
      </c>
      <c r="FX2" s="12">
        <v>42675</v>
      </c>
      <c r="FY2" s="12">
        <v>42705</v>
      </c>
      <c r="FZ2" s="13">
        <v>2017</v>
      </c>
      <c r="GA2" s="12">
        <v>42736</v>
      </c>
      <c r="GB2" s="12">
        <v>42767</v>
      </c>
      <c r="GC2" s="12">
        <v>42795</v>
      </c>
      <c r="GD2" s="12">
        <v>42826</v>
      </c>
      <c r="GE2" s="12">
        <v>42856</v>
      </c>
      <c r="GF2" s="12">
        <v>42887</v>
      </c>
      <c r="GG2" s="12">
        <v>42917</v>
      </c>
      <c r="GH2" s="12">
        <v>42948</v>
      </c>
      <c r="GI2" s="12">
        <v>42979</v>
      </c>
      <c r="GJ2" s="12">
        <v>43009</v>
      </c>
      <c r="GK2" s="12">
        <v>43040</v>
      </c>
      <c r="GL2" s="12">
        <v>43070</v>
      </c>
      <c r="GM2" s="13">
        <v>2018</v>
      </c>
      <c r="GN2" s="12">
        <v>43101</v>
      </c>
      <c r="GO2" s="12">
        <v>43132</v>
      </c>
      <c r="GP2" s="12">
        <v>43160</v>
      </c>
      <c r="GQ2" s="12">
        <v>43191</v>
      </c>
      <c r="GR2" s="12">
        <v>43221</v>
      </c>
      <c r="GS2" s="12">
        <v>43252</v>
      </c>
      <c r="GT2" s="12">
        <v>43282</v>
      </c>
      <c r="GU2" s="12">
        <v>43313</v>
      </c>
      <c r="GV2" s="12">
        <v>43344</v>
      </c>
      <c r="GW2" s="12">
        <v>43374</v>
      </c>
      <c r="GX2" s="12">
        <v>43405</v>
      </c>
    </row>
    <row r="3" spans="1:206" x14ac:dyDescent="0.25">
      <c r="A3" s="2" t="s">
        <v>1</v>
      </c>
      <c r="B3" s="7">
        <f>SUM(B4:B9)</f>
        <v>33112</v>
      </c>
      <c r="C3" s="7">
        <f t="shared" ref="C3:L3" si="0">SUM(C4:C9)</f>
        <v>33073</v>
      </c>
      <c r="D3" s="7">
        <f t="shared" si="0"/>
        <v>33595</v>
      </c>
      <c r="E3" s="7">
        <f t="shared" si="0"/>
        <v>33115</v>
      </c>
      <c r="F3" s="7">
        <f t="shared" si="0"/>
        <v>32924</v>
      </c>
      <c r="G3" s="7">
        <f t="shared" si="0"/>
        <v>32836</v>
      </c>
      <c r="H3" s="7">
        <f t="shared" si="0"/>
        <v>32527</v>
      </c>
      <c r="I3" s="7">
        <f t="shared" si="0"/>
        <v>32673</v>
      </c>
      <c r="J3" s="7">
        <f t="shared" si="0"/>
        <v>32670</v>
      </c>
      <c r="K3" s="7">
        <f t="shared" si="0"/>
        <v>32722</v>
      </c>
      <c r="L3" s="7">
        <f t="shared" si="0"/>
        <v>32809</v>
      </c>
      <c r="N3" s="14">
        <f>SUM(N4:N9)</f>
        <v>32914</v>
      </c>
      <c r="O3" s="7">
        <f t="shared" ref="O3:Y3" si="1">SUM(O4:O9)</f>
        <v>33012</v>
      </c>
      <c r="P3" s="7">
        <f t="shared" si="1"/>
        <v>33155</v>
      </c>
      <c r="Q3" s="7">
        <f t="shared" si="1"/>
        <v>33522</v>
      </c>
      <c r="R3" s="7">
        <f t="shared" si="1"/>
        <v>33705</v>
      </c>
      <c r="S3" s="7">
        <f t="shared" si="1"/>
        <v>33695</v>
      </c>
      <c r="T3" s="7">
        <f t="shared" si="1"/>
        <v>33607</v>
      </c>
      <c r="U3" s="7">
        <f t="shared" si="1"/>
        <v>32658</v>
      </c>
      <c r="V3" s="7">
        <f t="shared" si="1"/>
        <v>33843</v>
      </c>
      <c r="W3" s="7">
        <f t="shared" si="1"/>
        <v>33966</v>
      </c>
      <c r="X3" s="7">
        <f t="shared" si="1"/>
        <v>34106</v>
      </c>
      <c r="Y3" s="7">
        <f t="shared" si="1"/>
        <v>34216</v>
      </c>
      <c r="AA3" s="14">
        <f>SUM(AA4:AA9)</f>
        <v>34253</v>
      </c>
      <c r="AB3" s="7">
        <f t="shared" ref="AB3:AL3" si="2">SUM(AB4:AB9)</f>
        <v>34164</v>
      </c>
      <c r="AC3" s="7">
        <f t="shared" si="2"/>
        <v>34229</v>
      </c>
      <c r="AD3" s="7">
        <f t="shared" si="2"/>
        <v>34291</v>
      </c>
      <c r="AE3" s="7">
        <f t="shared" si="2"/>
        <v>34347</v>
      </c>
      <c r="AF3" s="7">
        <f t="shared" si="2"/>
        <v>34546</v>
      </c>
      <c r="AG3" s="7">
        <f t="shared" si="2"/>
        <v>34551</v>
      </c>
      <c r="AH3" s="7">
        <f t="shared" si="2"/>
        <v>34589</v>
      </c>
      <c r="AI3" s="7">
        <f t="shared" si="2"/>
        <v>34637</v>
      </c>
      <c r="AJ3" s="7">
        <f t="shared" si="2"/>
        <v>34638</v>
      </c>
      <c r="AK3" s="7">
        <f t="shared" si="2"/>
        <v>34664</v>
      </c>
      <c r="AL3" s="7">
        <f t="shared" si="2"/>
        <v>34685</v>
      </c>
      <c r="AN3" s="7">
        <f t="shared" ref="AN3:AY3" si="3">SUM(AN4:AN9)</f>
        <v>34718</v>
      </c>
      <c r="AO3" s="7">
        <f t="shared" si="3"/>
        <v>34757</v>
      </c>
      <c r="AP3" s="7">
        <f t="shared" si="3"/>
        <v>34522</v>
      </c>
      <c r="AQ3" s="7">
        <f t="shared" si="3"/>
        <v>34576</v>
      </c>
      <c r="AR3" s="7">
        <f t="shared" si="3"/>
        <v>34633</v>
      </c>
      <c r="AS3" s="7">
        <f t="shared" si="3"/>
        <v>34704</v>
      </c>
      <c r="AT3" s="7">
        <f t="shared" si="3"/>
        <v>34934</v>
      </c>
      <c r="AU3" s="7">
        <f t="shared" si="3"/>
        <v>35050</v>
      </c>
      <c r="AV3" s="7">
        <f t="shared" si="3"/>
        <v>35120</v>
      </c>
      <c r="AW3" s="7">
        <f t="shared" si="3"/>
        <v>35173</v>
      </c>
      <c r="AX3" s="7">
        <f t="shared" si="3"/>
        <v>35237</v>
      </c>
      <c r="AY3" s="7">
        <f t="shared" si="3"/>
        <v>35325</v>
      </c>
      <c r="BA3" s="7">
        <f t="shared" ref="BA3:BL3" si="4">SUM(BA4:BA9)</f>
        <v>35411</v>
      </c>
      <c r="BB3" s="7">
        <f t="shared" si="4"/>
        <v>35499</v>
      </c>
      <c r="BC3" s="7">
        <f t="shared" si="4"/>
        <v>35646</v>
      </c>
      <c r="BD3" s="7">
        <f t="shared" si="4"/>
        <v>35708</v>
      </c>
      <c r="BE3" s="7">
        <f t="shared" si="4"/>
        <v>35814</v>
      </c>
      <c r="BF3" s="7">
        <f t="shared" si="4"/>
        <v>35948</v>
      </c>
      <c r="BG3" s="7">
        <f t="shared" si="4"/>
        <v>36039</v>
      </c>
      <c r="BH3" s="7">
        <f t="shared" si="4"/>
        <v>36154</v>
      </c>
      <c r="BI3" s="7">
        <f t="shared" si="4"/>
        <v>36206</v>
      </c>
      <c r="BJ3" s="7">
        <f t="shared" si="4"/>
        <v>36376</v>
      </c>
      <c r="BK3" s="7">
        <f t="shared" si="4"/>
        <v>36573</v>
      </c>
      <c r="BL3" s="7">
        <f t="shared" si="4"/>
        <v>36705</v>
      </c>
      <c r="BN3" s="7">
        <f t="shared" ref="BN3:BY3" si="5">SUM(BN4:BN9)</f>
        <v>36855</v>
      </c>
      <c r="BO3" s="7">
        <f t="shared" si="5"/>
        <v>37120</v>
      </c>
      <c r="BP3" s="7">
        <f t="shared" si="5"/>
        <v>37245</v>
      </c>
      <c r="BQ3" s="7">
        <f t="shared" si="5"/>
        <v>37301</v>
      </c>
      <c r="BR3" s="7">
        <f t="shared" si="5"/>
        <v>37358</v>
      </c>
      <c r="BS3" s="7">
        <f t="shared" si="5"/>
        <v>37428</v>
      </c>
      <c r="BT3" s="7">
        <f t="shared" si="5"/>
        <v>37497</v>
      </c>
      <c r="BU3" s="7">
        <f t="shared" si="5"/>
        <v>37719</v>
      </c>
      <c r="BV3" s="7">
        <f t="shared" si="5"/>
        <v>37921</v>
      </c>
      <c r="BW3" s="7">
        <f t="shared" si="5"/>
        <v>38097</v>
      </c>
      <c r="BX3" s="7">
        <f t="shared" si="5"/>
        <v>38179</v>
      </c>
      <c r="BY3" s="7">
        <f t="shared" si="5"/>
        <v>38278</v>
      </c>
      <c r="CA3" s="23">
        <f t="shared" ref="CA3:CL3" si="6">SUM(CA4:CA9)</f>
        <v>38368</v>
      </c>
      <c r="CB3" s="23">
        <f t="shared" si="6"/>
        <v>38555</v>
      </c>
      <c r="CC3" s="7">
        <f t="shared" si="6"/>
        <v>38735</v>
      </c>
      <c r="CD3" s="7">
        <f t="shared" si="6"/>
        <v>38882</v>
      </c>
      <c r="CE3" s="7">
        <f t="shared" si="6"/>
        <v>38949</v>
      </c>
      <c r="CF3" s="7">
        <f t="shared" si="6"/>
        <v>39025</v>
      </c>
      <c r="CG3" s="7">
        <f t="shared" si="6"/>
        <v>39078</v>
      </c>
      <c r="CH3" s="7">
        <f t="shared" si="6"/>
        <v>39096</v>
      </c>
      <c r="CI3" s="7">
        <f t="shared" si="6"/>
        <v>39169</v>
      </c>
      <c r="CJ3" s="7">
        <f t="shared" si="6"/>
        <v>39201</v>
      </c>
      <c r="CK3" s="7">
        <f t="shared" si="6"/>
        <v>39237</v>
      </c>
      <c r="CL3" s="7">
        <f t="shared" si="6"/>
        <v>39342</v>
      </c>
      <c r="CN3" s="7">
        <f t="shared" ref="CN3:CY3" si="7">SUM(CN4:CN9)</f>
        <v>39444</v>
      </c>
      <c r="CO3" s="7">
        <f>SUM(CO4:CO9)</f>
        <v>39507</v>
      </c>
      <c r="CP3" s="7">
        <f>SUM(CP4:CP9)</f>
        <v>39562</v>
      </c>
      <c r="CQ3" s="7">
        <f>SUM(CQ4:CQ9)</f>
        <v>39616</v>
      </c>
      <c r="CR3" s="7">
        <f>SUM(CR4:CR9)</f>
        <v>39704</v>
      </c>
      <c r="CS3" s="7">
        <f t="shared" ref="CS3:CX3" si="8">SUM(CS4:CS9)</f>
        <v>39787</v>
      </c>
      <c r="CT3" s="7">
        <f t="shared" si="8"/>
        <v>39851</v>
      </c>
      <c r="CU3" s="7">
        <f t="shared" si="8"/>
        <v>39933</v>
      </c>
      <c r="CV3" s="7">
        <f t="shared" si="8"/>
        <v>40001</v>
      </c>
      <c r="CW3" s="7">
        <f t="shared" si="8"/>
        <v>40087</v>
      </c>
      <c r="CX3" s="7">
        <f t="shared" si="8"/>
        <v>40155</v>
      </c>
      <c r="CY3" s="7">
        <f>SUM(CY4:CY9)</f>
        <v>40237</v>
      </c>
      <c r="DA3" s="7">
        <f t="shared" ref="DA3:DH3" si="9">SUM(DA4:DA9)</f>
        <v>40318</v>
      </c>
      <c r="DB3" s="7">
        <f t="shared" si="9"/>
        <v>40400</v>
      </c>
      <c r="DC3" s="7">
        <f t="shared" si="9"/>
        <v>40439</v>
      </c>
      <c r="DD3" s="7">
        <f t="shared" si="9"/>
        <v>40506</v>
      </c>
      <c r="DE3" s="7">
        <f t="shared" si="9"/>
        <v>41193</v>
      </c>
      <c r="DF3" s="7">
        <f t="shared" si="9"/>
        <v>41256</v>
      </c>
      <c r="DG3" s="7">
        <f t="shared" si="9"/>
        <v>41674</v>
      </c>
      <c r="DH3" s="7">
        <f t="shared" si="9"/>
        <v>41952</v>
      </c>
      <c r="DI3" s="7">
        <f>SUM(DI4:DI9)</f>
        <v>42209</v>
      </c>
      <c r="DJ3" s="7">
        <f>SUM(DJ4:DJ9)</f>
        <v>42284</v>
      </c>
      <c r="DK3" s="7">
        <f>SUM(DK4:DK9)</f>
        <v>42379</v>
      </c>
      <c r="DL3" s="7">
        <f>SUM(DL4:DL9)</f>
        <v>42417</v>
      </c>
      <c r="DN3" s="7">
        <f t="shared" ref="DN3:DY3" si="10">SUM(DN4:DN9)</f>
        <v>42488</v>
      </c>
      <c r="DO3" s="7">
        <f t="shared" si="10"/>
        <v>42535</v>
      </c>
      <c r="DP3" s="7">
        <f t="shared" si="10"/>
        <v>42630</v>
      </c>
      <c r="DQ3" s="7">
        <f t="shared" si="10"/>
        <v>42625</v>
      </c>
      <c r="DR3" s="7">
        <f t="shared" si="10"/>
        <v>42668</v>
      </c>
      <c r="DS3" s="7">
        <f t="shared" si="10"/>
        <v>42720</v>
      </c>
      <c r="DT3" s="7">
        <f t="shared" si="10"/>
        <v>42768</v>
      </c>
      <c r="DU3" s="7">
        <f t="shared" si="10"/>
        <v>42971</v>
      </c>
      <c r="DV3" s="7">
        <f t="shared" si="10"/>
        <v>43066</v>
      </c>
      <c r="DW3" s="7">
        <f t="shared" si="10"/>
        <v>43252</v>
      </c>
      <c r="DX3" s="7">
        <f t="shared" si="10"/>
        <v>43412</v>
      </c>
      <c r="DY3" s="7">
        <f t="shared" si="10"/>
        <v>43662</v>
      </c>
      <c r="EA3" s="7">
        <f t="shared" ref="EA3:EL3" si="11">SUM(EA4:EA9)</f>
        <v>43631</v>
      </c>
      <c r="EB3" s="7">
        <f t="shared" si="11"/>
        <v>43919</v>
      </c>
      <c r="EC3" s="7">
        <f t="shared" si="11"/>
        <v>44130</v>
      </c>
      <c r="ED3" s="7">
        <f t="shared" si="11"/>
        <v>44917</v>
      </c>
      <c r="EE3" s="7">
        <f t="shared" si="11"/>
        <v>45135</v>
      </c>
      <c r="EF3" s="7">
        <f t="shared" si="11"/>
        <v>45271</v>
      </c>
      <c r="EG3" s="7">
        <f t="shared" si="11"/>
        <v>45471</v>
      </c>
      <c r="EH3" s="7">
        <f t="shared" si="11"/>
        <v>45556</v>
      </c>
      <c r="EI3" s="7">
        <f t="shared" si="11"/>
        <v>45753</v>
      </c>
      <c r="EJ3" s="7">
        <f t="shared" si="11"/>
        <v>46057</v>
      </c>
      <c r="EK3" s="7">
        <f t="shared" si="11"/>
        <v>46253</v>
      </c>
      <c r="EL3" s="7">
        <f t="shared" si="11"/>
        <v>46549</v>
      </c>
      <c r="EN3" s="7">
        <f t="shared" ref="EN3:EY3" si="12">SUM(EN4:EN9)</f>
        <v>46697</v>
      </c>
      <c r="EO3" s="7">
        <f t="shared" si="12"/>
        <v>46759</v>
      </c>
      <c r="EP3" s="7">
        <f t="shared" si="12"/>
        <v>48071</v>
      </c>
      <c r="EQ3" s="7">
        <f t="shared" si="12"/>
        <v>48558</v>
      </c>
      <c r="ER3" s="7">
        <f t="shared" si="12"/>
        <v>48998</v>
      </c>
      <c r="ES3" s="7">
        <f t="shared" si="12"/>
        <v>49265</v>
      </c>
      <c r="ET3" s="7">
        <f t="shared" si="12"/>
        <v>49612</v>
      </c>
      <c r="EU3" s="7">
        <f t="shared" si="12"/>
        <v>50288</v>
      </c>
      <c r="EV3" s="7">
        <f t="shared" si="12"/>
        <v>51142</v>
      </c>
      <c r="EW3" s="7">
        <f t="shared" si="12"/>
        <v>51677</v>
      </c>
      <c r="EX3" s="7">
        <f t="shared" si="12"/>
        <v>51854</v>
      </c>
      <c r="EY3" s="7">
        <f t="shared" si="12"/>
        <v>52224</v>
      </c>
      <c r="FA3" s="7">
        <f t="shared" ref="FA3:FL3" si="13">SUM(FA4:FA9)</f>
        <v>52265</v>
      </c>
      <c r="FB3" s="7">
        <f t="shared" si="13"/>
        <v>52986</v>
      </c>
      <c r="FC3" s="7">
        <f t="shared" si="13"/>
        <v>53568</v>
      </c>
      <c r="FD3" s="7">
        <f t="shared" si="13"/>
        <v>54041</v>
      </c>
      <c r="FE3" s="7">
        <f t="shared" si="13"/>
        <v>54337</v>
      </c>
      <c r="FF3" s="7">
        <f t="shared" si="13"/>
        <v>55154</v>
      </c>
      <c r="FG3" s="7">
        <f t="shared" si="13"/>
        <v>55521</v>
      </c>
      <c r="FH3" s="7">
        <f t="shared" si="13"/>
        <v>55765</v>
      </c>
      <c r="FI3" s="7">
        <f t="shared" si="13"/>
        <v>56662</v>
      </c>
      <c r="FJ3" s="7">
        <f t="shared" si="13"/>
        <v>56986</v>
      </c>
      <c r="FK3" s="7">
        <f t="shared" si="13"/>
        <v>57240</v>
      </c>
      <c r="FL3" s="7">
        <f t="shared" si="13"/>
        <v>57416</v>
      </c>
      <c r="FN3" s="7">
        <f t="shared" ref="FN3:FY3" si="14">SUM(FN4:FN9)</f>
        <v>57572</v>
      </c>
      <c r="FO3" s="7">
        <f t="shared" si="14"/>
        <v>58041</v>
      </c>
      <c r="FP3" s="7">
        <f t="shared" si="14"/>
        <v>58315</v>
      </c>
      <c r="FQ3" s="7">
        <f t="shared" si="14"/>
        <v>58503</v>
      </c>
      <c r="FR3" s="7">
        <f t="shared" si="14"/>
        <v>58877</v>
      </c>
      <c r="FS3" s="7">
        <f t="shared" si="14"/>
        <v>59228</v>
      </c>
      <c r="FT3" s="7">
        <f t="shared" si="14"/>
        <v>59428</v>
      </c>
      <c r="FU3" s="7">
        <f t="shared" si="14"/>
        <v>59615</v>
      </c>
      <c r="FV3" s="7">
        <f t="shared" si="14"/>
        <v>59705</v>
      </c>
      <c r="FW3" s="7">
        <f t="shared" si="14"/>
        <v>59771</v>
      </c>
      <c r="FX3" s="7">
        <f t="shared" si="14"/>
        <v>59973</v>
      </c>
      <c r="FY3" s="7">
        <f t="shared" si="14"/>
        <v>60078</v>
      </c>
      <c r="GA3" s="7">
        <f t="shared" ref="GA3:GL3" si="15">SUM(GA4:GA9)</f>
        <v>60426</v>
      </c>
      <c r="GB3" s="7">
        <f t="shared" si="15"/>
        <v>60522</v>
      </c>
      <c r="GC3" s="7">
        <f t="shared" si="15"/>
        <v>60794</v>
      </c>
      <c r="GD3" s="7">
        <f t="shared" si="15"/>
        <v>60990</v>
      </c>
      <c r="GE3" s="7">
        <f t="shared" si="15"/>
        <v>61102</v>
      </c>
      <c r="GF3" s="7">
        <f t="shared" si="15"/>
        <v>61220</v>
      </c>
      <c r="GG3" s="7">
        <f t="shared" si="15"/>
        <v>61313</v>
      </c>
      <c r="GH3" s="7">
        <f t="shared" si="15"/>
        <v>62193</v>
      </c>
      <c r="GI3" s="7">
        <f t="shared" si="15"/>
        <v>62408</v>
      </c>
      <c r="GJ3" s="7">
        <f t="shared" si="15"/>
        <v>62512</v>
      </c>
      <c r="GK3" s="7">
        <f t="shared" si="15"/>
        <v>62614</v>
      </c>
      <c r="GL3" s="7">
        <f t="shared" si="15"/>
        <v>62623</v>
      </c>
      <c r="GN3" s="7">
        <f t="shared" ref="GN3:GX3" si="16">SUM(GN4:GN9)</f>
        <v>62696</v>
      </c>
      <c r="GO3" s="7">
        <f t="shared" si="16"/>
        <v>62829</v>
      </c>
      <c r="GP3" s="7">
        <f t="shared" si="16"/>
        <v>62934</v>
      </c>
      <c r="GQ3" s="7">
        <f t="shared" si="16"/>
        <v>63012</v>
      </c>
      <c r="GR3" s="7">
        <f t="shared" si="16"/>
        <v>63128</v>
      </c>
      <c r="GS3" s="7">
        <f t="shared" si="16"/>
        <v>63201</v>
      </c>
      <c r="GT3" s="7">
        <f t="shared" si="16"/>
        <v>63374</v>
      </c>
      <c r="GU3" s="7">
        <f t="shared" si="16"/>
        <v>63468</v>
      </c>
      <c r="GV3" s="7">
        <f t="shared" si="16"/>
        <v>63596</v>
      </c>
      <c r="GW3" s="7">
        <f t="shared" si="16"/>
        <v>63685</v>
      </c>
      <c r="GX3" s="7">
        <f t="shared" si="16"/>
        <v>63738</v>
      </c>
    </row>
    <row r="4" spans="1:206" x14ac:dyDescent="0.25">
      <c r="A4" s="3" t="s">
        <v>2</v>
      </c>
      <c r="B4" s="8">
        <v>8821</v>
      </c>
      <c r="C4" s="8">
        <v>8831</v>
      </c>
      <c r="D4" s="8">
        <v>8877</v>
      </c>
      <c r="E4" s="8">
        <v>8783</v>
      </c>
      <c r="F4" s="8">
        <v>8805</v>
      </c>
      <c r="G4" s="8">
        <v>8799</v>
      </c>
      <c r="H4" s="8">
        <v>8671</v>
      </c>
      <c r="I4" s="8">
        <v>8768</v>
      </c>
      <c r="J4" s="8">
        <v>8766</v>
      </c>
      <c r="K4" s="8">
        <v>8775</v>
      </c>
      <c r="L4" s="8">
        <v>8834</v>
      </c>
      <c r="N4" s="15">
        <v>8934</v>
      </c>
      <c r="O4" s="8">
        <v>9008</v>
      </c>
      <c r="P4" s="8">
        <v>8290</v>
      </c>
      <c r="Q4" s="8">
        <v>8575</v>
      </c>
      <c r="R4" s="8">
        <v>8768</v>
      </c>
      <c r="S4" s="8">
        <v>8757</v>
      </c>
      <c r="T4" s="8">
        <v>8755</v>
      </c>
      <c r="U4" s="16">
        <v>8768</v>
      </c>
      <c r="V4" s="8">
        <v>8820</v>
      </c>
      <c r="W4" s="16">
        <v>8860</v>
      </c>
      <c r="X4" s="16">
        <v>8902</v>
      </c>
      <c r="Y4" s="16">
        <v>8929</v>
      </c>
      <c r="AA4" s="15">
        <v>8936</v>
      </c>
      <c r="AB4" s="8">
        <v>8920</v>
      </c>
      <c r="AC4" s="8">
        <v>8937</v>
      </c>
      <c r="AD4" s="8">
        <v>8955</v>
      </c>
      <c r="AE4" s="8">
        <v>8952</v>
      </c>
      <c r="AF4" s="8">
        <v>8991</v>
      </c>
      <c r="AG4" s="8">
        <v>8994</v>
      </c>
      <c r="AH4" s="8">
        <v>8990</v>
      </c>
      <c r="AI4" s="8">
        <v>9010</v>
      </c>
      <c r="AJ4" s="8">
        <v>9018</v>
      </c>
      <c r="AK4" s="8">
        <v>9033</v>
      </c>
      <c r="AL4" s="8">
        <v>9051</v>
      </c>
      <c r="AN4" s="8">
        <v>9062</v>
      </c>
      <c r="AO4" s="8">
        <v>9088</v>
      </c>
      <c r="AP4" s="8">
        <v>8830</v>
      </c>
      <c r="AQ4" s="8">
        <v>8853</v>
      </c>
      <c r="AR4" s="8">
        <v>8875</v>
      </c>
      <c r="AS4" s="8">
        <v>8898</v>
      </c>
      <c r="AT4" s="8">
        <v>9112</v>
      </c>
      <c r="AU4" s="8">
        <v>9214</v>
      </c>
      <c r="AV4" s="8">
        <v>9226</v>
      </c>
      <c r="AW4" s="8">
        <v>9253</v>
      </c>
      <c r="AX4" s="8">
        <v>9272</v>
      </c>
      <c r="AY4" s="8">
        <v>9304</v>
      </c>
      <c r="BA4" s="8">
        <v>9336</v>
      </c>
      <c r="BB4" s="8">
        <v>9382</v>
      </c>
      <c r="BC4" s="8">
        <v>9495</v>
      </c>
      <c r="BD4" s="8">
        <v>9516</v>
      </c>
      <c r="BE4" s="8">
        <v>9594</v>
      </c>
      <c r="BF4" s="8">
        <v>9665</v>
      </c>
      <c r="BG4" s="8">
        <v>9751</v>
      </c>
      <c r="BH4" s="8">
        <v>9820</v>
      </c>
      <c r="BI4" s="8">
        <v>9840</v>
      </c>
      <c r="BJ4" s="8">
        <v>10013</v>
      </c>
      <c r="BK4" s="8">
        <v>10198</v>
      </c>
      <c r="BL4" s="8">
        <v>10329</v>
      </c>
      <c r="BN4" s="8">
        <v>10463</v>
      </c>
      <c r="BO4" s="8">
        <v>10725</v>
      </c>
      <c r="BP4" s="8">
        <v>10847</v>
      </c>
      <c r="BQ4" s="8">
        <v>10875</v>
      </c>
      <c r="BR4" s="8">
        <v>10905</v>
      </c>
      <c r="BS4" s="8">
        <v>11064</v>
      </c>
      <c r="BT4" s="8">
        <v>11110</v>
      </c>
      <c r="BU4" s="8">
        <v>11293</v>
      </c>
      <c r="BV4" s="8">
        <v>11452</v>
      </c>
      <c r="BW4" s="8">
        <v>11599</v>
      </c>
      <c r="BX4" s="8">
        <v>11653</v>
      </c>
      <c r="BY4" s="8">
        <v>11716</v>
      </c>
      <c r="CA4" s="22">
        <v>11879</v>
      </c>
      <c r="CB4" s="22">
        <v>12039</v>
      </c>
      <c r="CC4" s="22">
        <f>12038+119</f>
        <v>12157</v>
      </c>
      <c r="CD4" s="8">
        <f>12162+119</f>
        <v>12281</v>
      </c>
      <c r="CE4" s="8">
        <f>12212+122</f>
        <v>12334</v>
      </c>
      <c r="CF4" s="8">
        <f>12250+124</f>
        <v>12374</v>
      </c>
      <c r="CG4" s="8">
        <f>12281+125</f>
        <v>12406</v>
      </c>
      <c r="CH4" s="8">
        <f>12297+127</f>
        <v>12424</v>
      </c>
      <c r="CI4" s="8">
        <f>12322+127</f>
        <v>12449</v>
      </c>
      <c r="CJ4" s="8">
        <f>12341+130</f>
        <v>12471</v>
      </c>
      <c r="CK4" s="8">
        <f>12379+131</f>
        <v>12510</v>
      </c>
      <c r="CL4" s="8">
        <f>12403+129</f>
        <v>12532</v>
      </c>
      <c r="CN4" s="8">
        <f>12441+129</f>
        <v>12570</v>
      </c>
      <c r="CO4" s="8">
        <f>12471+127</f>
        <v>12598</v>
      </c>
      <c r="CP4" s="8">
        <f>12530+104</f>
        <v>12634</v>
      </c>
      <c r="CQ4" s="8">
        <f>12555+102</f>
        <v>12657</v>
      </c>
      <c r="CR4" s="8">
        <f>12595+101</f>
        <v>12696</v>
      </c>
      <c r="CS4" s="8">
        <f>12618+108</f>
        <v>12726</v>
      </c>
      <c r="CT4" s="8">
        <f>12638+111</f>
        <v>12749</v>
      </c>
      <c r="CU4" s="8">
        <v>12793</v>
      </c>
      <c r="CV4" s="8">
        <f>12731+121</f>
        <v>12852</v>
      </c>
      <c r="CW4" s="8">
        <f>12759+121</f>
        <v>12880</v>
      </c>
      <c r="CX4" s="8">
        <f>12770+123</f>
        <v>12893</v>
      </c>
      <c r="CY4" s="8">
        <f>12791+127</f>
        <v>12918</v>
      </c>
      <c r="DA4" s="8">
        <f>12806+131</f>
        <v>12937</v>
      </c>
      <c r="DB4" s="8">
        <f>12851+129</f>
        <v>12980</v>
      </c>
      <c r="DC4" s="8">
        <f>12861+129</f>
        <v>12990</v>
      </c>
      <c r="DD4" s="8">
        <f>12893+140</f>
        <v>13033</v>
      </c>
      <c r="DE4" s="8">
        <f>13434+142</f>
        <v>13576</v>
      </c>
      <c r="DF4" s="8">
        <f>13486+145</f>
        <v>13631</v>
      </c>
      <c r="DG4" s="8">
        <f>13877+143</f>
        <v>14020</v>
      </c>
      <c r="DH4" s="8">
        <f>14141+148</f>
        <v>14289</v>
      </c>
      <c r="DI4" s="8">
        <v>14481</v>
      </c>
      <c r="DJ4" s="8">
        <f>14430+137</f>
        <v>14567</v>
      </c>
      <c r="DK4" s="8">
        <f>14492+123</f>
        <v>14615</v>
      </c>
      <c r="DL4" s="8">
        <f>14466+128</f>
        <v>14594</v>
      </c>
      <c r="DN4" s="8">
        <f>14469+134</f>
        <v>14603</v>
      </c>
      <c r="DO4" s="8">
        <f>14480+129</f>
        <v>14609</v>
      </c>
      <c r="DP4" s="8">
        <f>14500+138</f>
        <v>14638</v>
      </c>
      <c r="DQ4" s="8">
        <v>14632</v>
      </c>
      <c r="DR4" s="8">
        <v>14644</v>
      </c>
      <c r="DS4" s="8">
        <v>14648</v>
      </c>
      <c r="DT4" s="8">
        <v>14667</v>
      </c>
      <c r="DU4" s="8">
        <v>14830</v>
      </c>
      <c r="DV4" s="8">
        <v>14897</v>
      </c>
      <c r="DW4" s="8">
        <v>15076</v>
      </c>
      <c r="DX4" s="8">
        <v>15191</v>
      </c>
      <c r="DY4" s="8">
        <v>15359</v>
      </c>
      <c r="EA4" s="8">
        <v>15240</v>
      </c>
      <c r="EB4" s="8">
        <v>15394</v>
      </c>
      <c r="EC4" s="8">
        <v>15552</v>
      </c>
      <c r="ED4" s="8">
        <v>19046</v>
      </c>
      <c r="EE4" s="8">
        <v>19820</v>
      </c>
      <c r="EF4" s="8">
        <v>19932</v>
      </c>
      <c r="EG4" s="8">
        <v>20082</v>
      </c>
      <c r="EH4" s="8">
        <v>20153</v>
      </c>
      <c r="EI4" s="8">
        <v>20318</v>
      </c>
      <c r="EJ4" s="8">
        <v>20594</v>
      </c>
      <c r="EK4" s="8">
        <v>20766</v>
      </c>
      <c r="EL4" s="8">
        <v>21022</v>
      </c>
      <c r="EN4" s="8">
        <v>21127</v>
      </c>
      <c r="EO4" s="8">
        <v>21196</v>
      </c>
      <c r="EP4" s="8">
        <v>22430</v>
      </c>
      <c r="EQ4" s="8">
        <v>22836</v>
      </c>
      <c r="ER4" s="8">
        <v>23218</v>
      </c>
      <c r="ES4" s="8">
        <v>23423</v>
      </c>
      <c r="ET4" s="8">
        <v>23702</v>
      </c>
      <c r="EU4" s="8">
        <v>24312</v>
      </c>
      <c r="EV4" s="8">
        <v>25094</v>
      </c>
      <c r="EW4" s="8">
        <v>25532</v>
      </c>
      <c r="EX4" s="8">
        <v>25662</v>
      </c>
      <c r="EY4" s="8">
        <v>25945</v>
      </c>
      <c r="FA4" s="8">
        <v>25967</v>
      </c>
      <c r="FB4" s="8">
        <v>26532</v>
      </c>
      <c r="FC4" s="8">
        <v>27001</v>
      </c>
      <c r="FD4" s="8">
        <v>27384</v>
      </c>
      <c r="FE4" s="8">
        <v>27523</v>
      </c>
      <c r="FF4" s="8">
        <v>28194</v>
      </c>
      <c r="FG4" s="8">
        <v>28558</v>
      </c>
      <c r="FH4" s="8">
        <v>28738</v>
      </c>
      <c r="FI4" s="8">
        <v>29539</v>
      </c>
      <c r="FJ4" s="8">
        <v>29806</v>
      </c>
      <c r="FK4" s="8">
        <v>29995</v>
      </c>
      <c r="FL4" s="8">
        <v>30110</v>
      </c>
      <c r="FN4" s="8">
        <v>30181</v>
      </c>
      <c r="FO4" s="8">
        <v>30510</v>
      </c>
      <c r="FP4" s="8">
        <v>30675</v>
      </c>
      <c r="FQ4" s="8">
        <v>30769</v>
      </c>
      <c r="FR4" s="8">
        <v>30998</v>
      </c>
      <c r="FS4" s="8">
        <v>31182</v>
      </c>
      <c r="FT4" s="8">
        <v>31341</v>
      </c>
      <c r="FU4" s="8">
        <v>31435</v>
      </c>
      <c r="FV4" s="8">
        <v>31486</v>
      </c>
      <c r="FW4" s="8">
        <v>31531</v>
      </c>
      <c r="FX4" s="8">
        <v>31646</v>
      </c>
      <c r="FY4" s="8">
        <v>31677</v>
      </c>
      <c r="GA4" s="8">
        <v>31972</v>
      </c>
      <c r="GB4" s="8">
        <v>32038</v>
      </c>
      <c r="GC4" s="8">
        <v>32218</v>
      </c>
      <c r="GD4" s="8">
        <v>32339</v>
      </c>
      <c r="GE4" s="8">
        <v>32389</v>
      </c>
      <c r="GF4" s="8">
        <v>32474</v>
      </c>
      <c r="GG4" s="8">
        <v>32521</v>
      </c>
      <c r="GH4" s="8">
        <v>32911</v>
      </c>
      <c r="GI4" s="8">
        <v>33398</v>
      </c>
      <c r="GJ4" s="8">
        <v>33452</v>
      </c>
      <c r="GK4" s="8">
        <v>33484</v>
      </c>
      <c r="GL4" s="8">
        <v>33456</v>
      </c>
      <c r="GN4" s="8">
        <v>33470</v>
      </c>
      <c r="GO4" s="8">
        <v>33501</v>
      </c>
      <c r="GP4" s="8">
        <v>33553</v>
      </c>
      <c r="GQ4" s="8">
        <v>33595</v>
      </c>
      <c r="GR4" s="8">
        <v>33651</v>
      </c>
      <c r="GS4" s="8">
        <v>33674</v>
      </c>
      <c r="GT4" s="8">
        <v>33740</v>
      </c>
      <c r="GU4" s="8">
        <v>33802</v>
      </c>
      <c r="GV4" s="8">
        <v>33856</v>
      </c>
      <c r="GW4" s="8">
        <v>33857</v>
      </c>
      <c r="GX4" s="8">
        <v>33880</v>
      </c>
    </row>
    <row r="5" spans="1:206" x14ac:dyDescent="0.25">
      <c r="A5" s="3" t="s">
        <v>3</v>
      </c>
      <c r="B5" s="8">
        <v>13058</v>
      </c>
      <c r="C5" s="8">
        <v>13142</v>
      </c>
      <c r="D5" s="8">
        <v>13369</v>
      </c>
      <c r="E5" s="8">
        <v>13306</v>
      </c>
      <c r="F5" s="8">
        <v>13267</v>
      </c>
      <c r="G5" s="8">
        <v>13261</v>
      </c>
      <c r="H5" s="8">
        <v>13219</v>
      </c>
      <c r="I5" s="8">
        <v>13312</v>
      </c>
      <c r="J5" s="8">
        <v>13351</v>
      </c>
      <c r="K5" s="8">
        <v>13427</v>
      </c>
      <c r="L5" s="8">
        <v>13477</v>
      </c>
      <c r="N5" s="15">
        <v>13495</v>
      </c>
      <c r="O5" s="8">
        <v>13502</v>
      </c>
      <c r="P5" s="8">
        <v>13717</v>
      </c>
      <c r="Q5" s="8">
        <v>13857</v>
      </c>
      <c r="R5" s="8">
        <v>13888</v>
      </c>
      <c r="S5" s="8">
        <v>13902</v>
      </c>
      <c r="T5" s="8">
        <v>13974</v>
      </c>
      <c r="U5" s="16">
        <v>13308</v>
      </c>
      <c r="V5" s="8">
        <v>14025</v>
      </c>
      <c r="W5" s="16">
        <v>14157</v>
      </c>
      <c r="X5" s="16">
        <v>14279</v>
      </c>
      <c r="Y5" s="16">
        <v>14360</v>
      </c>
      <c r="AA5" s="20">
        <v>14412</v>
      </c>
      <c r="AB5" s="8">
        <v>14369</v>
      </c>
      <c r="AC5" s="8">
        <v>14403</v>
      </c>
      <c r="AD5" s="8">
        <v>14457</v>
      </c>
      <c r="AE5" s="8">
        <v>14545</v>
      </c>
      <c r="AF5" s="8">
        <v>14661</v>
      </c>
      <c r="AG5" s="8">
        <v>14683</v>
      </c>
      <c r="AH5" s="8">
        <v>14782</v>
      </c>
      <c r="AI5" s="8">
        <v>14821</v>
      </c>
      <c r="AJ5" s="8">
        <v>14839</v>
      </c>
      <c r="AK5" s="8">
        <v>14856</v>
      </c>
      <c r="AL5" s="8">
        <v>14876</v>
      </c>
      <c r="AN5" s="8">
        <v>14912</v>
      </c>
      <c r="AO5" s="8">
        <v>14962</v>
      </c>
      <c r="AP5" s="8">
        <v>15005</v>
      </c>
      <c r="AQ5" s="8">
        <v>15033</v>
      </c>
      <c r="AR5" s="8">
        <v>15069</v>
      </c>
      <c r="AS5" s="8">
        <v>15130</v>
      </c>
      <c r="AT5" s="8">
        <v>15156</v>
      </c>
      <c r="AU5" s="8">
        <v>15172</v>
      </c>
      <c r="AV5" s="8">
        <v>15237</v>
      </c>
      <c r="AW5" s="8">
        <v>15295</v>
      </c>
      <c r="AX5" s="8">
        <v>15347</v>
      </c>
      <c r="AY5" s="8">
        <v>15393</v>
      </c>
      <c r="BA5" s="8">
        <v>15473</v>
      </c>
      <c r="BB5" s="8">
        <v>15495</v>
      </c>
      <c r="BC5" s="8">
        <v>15550</v>
      </c>
      <c r="BD5" s="8">
        <v>15591</v>
      </c>
      <c r="BE5" s="8">
        <v>15612</v>
      </c>
      <c r="BF5" s="8">
        <v>15695</v>
      </c>
      <c r="BG5" s="8">
        <v>15779</v>
      </c>
      <c r="BH5" s="8">
        <v>15831</v>
      </c>
      <c r="BI5" s="8">
        <v>15874</v>
      </c>
      <c r="BJ5" s="8">
        <v>15979</v>
      </c>
      <c r="BK5" s="8">
        <v>16014</v>
      </c>
      <c r="BL5" s="8">
        <v>16055</v>
      </c>
      <c r="BN5" s="8">
        <v>16088</v>
      </c>
      <c r="BO5" s="8">
        <v>16120</v>
      </c>
      <c r="BP5" s="8">
        <v>16162</v>
      </c>
      <c r="BQ5" s="8">
        <v>16198</v>
      </c>
      <c r="BR5" s="8">
        <v>16240</v>
      </c>
      <c r="BS5" s="8">
        <v>16153</v>
      </c>
      <c r="BT5" s="8">
        <v>16244</v>
      </c>
      <c r="BU5" s="8">
        <v>16273</v>
      </c>
      <c r="BV5" s="8">
        <v>16303</v>
      </c>
      <c r="BW5" s="8">
        <v>16325</v>
      </c>
      <c r="BX5" s="8">
        <v>16350</v>
      </c>
      <c r="BY5" s="8">
        <v>16383</v>
      </c>
      <c r="CA5" s="22">
        <v>16449</v>
      </c>
      <c r="CB5" s="22">
        <v>16479</v>
      </c>
      <c r="CC5" s="22">
        <f>16309+210</f>
        <v>16519</v>
      </c>
      <c r="CD5" s="8">
        <f>16336+213</f>
        <v>16549</v>
      </c>
      <c r="CE5" s="8">
        <f>16348+215</f>
        <v>16563</v>
      </c>
      <c r="CF5" s="8">
        <f>16374+219</f>
        <v>16593</v>
      </c>
      <c r="CG5" s="8">
        <f>225+16395</f>
        <v>16620</v>
      </c>
      <c r="CH5" s="8">
        <f>230+16400</f>
        <v>16630</v>
      </c>
      <c r="CI5" s="8">
        <f>16430+233</f>
        <v>16663</v>
      </c>
      <c r="CJ5" s="8">
        <f>16449+235</f>
        <v>16684</v>
      </c>
      <c r="CK5" s="8">
        <f>16462+243</f>
        <v>16705</v>
      </c>
      <c r="CL5" s="8">
        <f>16502+252</f>
        <v>16754</v>
      </c>
      <c r="CN5" s="8">
        <f>16552+255</f>
        <v>16807</v>
      </c>
      <c r="CO5" s="8">
        <f>16587+249</f>
        <v>16836</v>
      </c>
      <c r="CP5" s="8">
        <f>16653+206</f>
        <v>16859</v>
      </c>
      <c r="CQ5" s="8">
        <f>16684+202</f>
        <v>16886</v>
      </c>
      <c r="CR5" s="8">
        <f>16721+208</f>
        <v>16929</v>
      </c>
      <c r="CS5" s="8">
        <f>16752+218</f>
        <v>16970</v>
      </c>
      <c r="CT5" s="8">
        <f>16784+226</f>
        <v>17010</v>
      </c>
      <c r="CU5" s="8">
        <v>17034</v>
      </c>
      <c r="CV5" s="8">
        <f>16814+244</f>
        <v>17058</v>
      </c>
      <c r="CW5" s="8">
        <f>16857+260</f>
        <v>17117</v>
      </c>
      <c r="CX5" s="8">
        <f>16894+269</f>
        <v>17163</v>
      </c>
      <c r="CY5" s="8">
        <f>16940+281</f>
        <v>17221</v>
      </c>
      <c r="DA5" s="8">
        <f>16977+277</f>
        <v>17254</v>
      </c>
      <c r="DB5" s="8">
        <f>17003+281</f>
        <v>17284</v>
      </c>
      <c r="DC5" s="8">
        <f>17031+289</f>
        <v>17320</v>
      </c>
      <c r="DD5" s="8">
        <f>17046+297</f>
        <v>17343</v>
      </c>
      <c r="DE5" s="8">
        <f>17167+309</f>
        <v>17476</v>
      </c>
      <c r="DF5" s="8">
        <f>17189+298</f>
        <v>17487</v>
      </c>
      <c r="DG5" s="8">
        <f>17242+269</f>
        <v>17511</v>
      </c>
      <c r="DH5" s="8">
        <f>17262+268</f>
        <v>17530</v>
      </c>
      <c r="DI5" s="8">
        <v>17580</v>
      </c>
      <c r="DJ5" s="8">
        <f>17353+243</f>
        <v>17596</v>
      </c>
      <c r="DK5" s="8">
        <f>17472+157</f>
        <v>17629</v>
      </c>
      <c r="DL5" s="8">
        <f>17515+155</f>
        <v>17670</v>
      </c>
      <c r="DN5" s="8">
        <f>17531+170</f>
        <v>17701</v>
      </c>
      <c r="DO5" s="8">
        <f>17580+166</f>
        <v>17746</v>
      </c>
      <c r="DP5" s="8">
        <f>17615+185</f>
        <v>17800</v>
      </c>
      <c r="DQ5" s="8">
        <v>17813</v>
      </c>
      <c r="DR5" s="8">
        <v>17831</v>
      </c>
      <c r="DS5" s="8">
        <v>17868</v>
      </c>
      <c r="DT5" s="8">
        <v>17896</v>
      </c>
      <c r="DU5" s="8">
        <v>17927</v>
      </c>
      <c r="DV5" s="8">
        <v>17963</v>
      </c>
      <c r="DW5" s="8">
        <v>17984</v>
      </c>
      <c r="DX5" s="8">
        <v>18053</v>
      </c>
      <c r="DY5" s="8">
        <v>18130</v>
      </c>
      <c r="EA5" s="8">
        <v>18208</v>
      </c>
      <c r="EB5" s="8">
        <v>18353</v>
      </c>
      <c r="EC5" s="8">
        <v>18446</v>
      </c>
      <c r="ED5" s="8">
        <v>16026</v>
      </c>
      <c r="EE5" s="8">
        <v>15128</v>
      </c>
      <c r="EF5" s="8">
        <v>15192</v>
      </c>
      <c r="EG5" s="8">
        <v>15376</v>
      </c>
      <c r="EH5" s="8">
        <v>15492</v>
      </c>
      <c r="EI5" s="8">
        <v>15638</v>
      </c>
      <c r="EJ5" s="8">
        <v>15698</v>
      </c>
      <c r="EK5" s="8">
        <v>15736</v>
      </c>
      <c r="EL5" s="8">
        <v>15794</v>
      </c>
      <c r="EN5" s="8">
        <v>15850</v>
      </c>
      <c r="EO5" s="8">
        <v>15873</v>
      </c>
      <c r="EP5" s="8">
        <v>15957</v>
      </c>
      <c r="EQ5" s="8">
        <v>16043</v>
      </c>
      <c r="ER5" s="8">
        <v>16105</v>
      </c>
      <c r="ES5" s="8">
        <v>16176</v>
      </c>
      <c r="ET5" s="8">
        <v>16250</v>
      </c>
      <c r="EU5" s="8">
        <v>16298</v>
      </c>
      <c r="EV5" s="8">
        <v>16363</v>
      </c>
      <c r="EW5" s="8">
        <v>16439</v>
      </c>
      <c r="EX5" s="8">
        <v>16477</v>
      </c>
      <c r="EY5" s="8">
        <v>16559</v>
      </c>
      <c r="FA5" s="8">
        <v>16581</v>
      </c>
      <c r="FB5" s="8">
        <v>16687</v>
      </c>
      <c r="FC5" s="8">
        <v>16798</v>
      </c>
      <c r="FD5" s="8">
        <v>16872</v>
      </c>
      <c r="FE5" s="8">
        <v>17010</v>
      </c>
      <c r="FF5" s="8">
        <v>17140</v>
      </c>
      <c r="FG5" s="8">
        <v>17135</v>
      </c>
      <c r="FH5" s="8">
        <v>17181</v>
      </c>
      <c r="FI5" s="8">
        <v>17236</v>
      </c>
      <c r="FJ5" s="8">
        <v>17294</v>
      </c>
      <c r="FK5" s="8">
        <v>17365</v>
      </c>
      <c r="FL5" s="8">
        <v>17420</v>
      </c>
      <c r="FN5" s="8">
        <v>17489</v>
      </c>
      <c r="FO5" s="8">
        <v>17550</v>
      </c>
      <c r="FP5" s="8">
        <v>17643</v>
      </c>
      <c r="FQ5" s="8">
        <v>17717</v>
      </c>
      <c r="FR5" s="8">
        <v>17813</v>
      </c>
      <c r="FS5" s="8">
        <v>17967</v>
      </c>
      <c r="FT5" s="8">
        <v>18007</v>
      </c>
      <c r="FU5" s="8">
        <v>18058</v>
      </c>
      <c r="FV5" s="8">
        <v>18102</v>
      </c>
      <c r="FW5" s="8">
        <v>18129</v>
      </c>
      <c r="FX5" s="8">
        <v>18206</v>
      </c>
      <c r="FY5" s="8">
        <v>18227</v>
      </c>
      <c r="GA5" s="8">
        <v>18265</v>
      </c>
      <c r="GB5" s="8">
        <v>18298</v>
      </c>
      <c r="GC5" s="8">
        <v>18373</v>
      </c>
      <c r="GD5" s="8">
        <v>18414</v>
      </c>
      <c r="GE5" s="8">
        <v>18459</v>
      </c>
      <c r="GF5" s="8">
        <v>18486</v>
      </c>
      <c r="GG5" s="8">
        <v>18524</v>
      </c>
      <c r="GH5" s="8">
        <v>19001</v>
      </c>
      <c r="GI5" s="8">
        <v>18617</v>
      </c>
      <c r="GJ5" s="8">
        <v>18653</v>
      </c>
      <c r="GK5" s="8">
        <v>18775</v>
      </c>
      <c r="GL5" s="8">
        <v>18804</v>
      </c>
      <c r="GN5" s="8">
        <v>18845</v>
      </c>
      <c r="GO5" s="8">
        <v>18887</v>
      </c>
      <c r="GP5" s="8">
        <v>18929</v>
      </c>
      <c r="GQ5" s="8">
        <v>18968</v>
      </c>
      <c r="GR5" s="8">
        <v>19013</v>
      </c>
      <c r="GS5" s="8">
        <v>19052</v>
      </c>
      <c r="GT5" s="8">
        <v>19137</v>
      </c>
      <c r="GU5" s="8">
        <v>19159</v>
      </c>
      <c r="GV5" s="8">
        <v>19211</v>
      </c>
      <c r="GW5" s="8">
        <v>19256</v>
      </c>
      <c r="GX5" s="8">
        <v>19269</v>
      </c>
    </row>
    <row r="6" spans="1:206" x14ac:dyDescent="0.25">
      <c r="A6" s="3" t="s">
        <v>4</v>
      </c>
      <c r="B6" s="8">
        <v>7944</v>
      </c>
      <c r="C6" s="8">
        <v>7823</v>
      </c>
      <c r="D6" s="8">
        <v>7929</v>
      </c>
      <c r="E6" s="8">
        <v>7669</v>
      </c>
      <c r="F6" s="8">
        <v>7553</v>
      </c>
      <c r="G6" s="8">
        <v>7502</v>
      </c>
      <c r="H6" s="8">
        <v>7406</v>
      </c>
      <c r="I6" s="8">
        <v>7378</v>
      </c>
      <c r="J6" s="8">
        <v>7349</v>
      </c>
      <c r="K6" s="8">
        <v>7292</v>
      </c>
      <c r="L6" s="8">
        <v>7271</v>
      </c>
      <c r="N6" s="15">
        <v>7265</v>
      </c>
      <c r="O6" s="8">
        <v>7265</v>
      </c>
      <c r="P6" s="8">
        <v>7762</v>
      </c>
      <c r="Q6" s="8">
        <v>7719</v>
      </c>
      <c r="R6" s="8">
        <v>7689</v>
      </c>
      <c r="S6" s="8">
        <v>7681</v>
      </c>
      <c r="T6" s="8">
        <v>7551</v>
      </c>
      <c r="U6" s="16">
        <v>7368</v>
      </c>
      <c r="V6" s="8">
        <v>7637</v>
      </c>
      <c r="W6" s="16">
        <v>7599</v>
      </c>
      <c r="X6" s="16">
        <v>7580</v>
      </c>
      <c r="Y6" s="16">
        <v>7582</v>
      </c>
      <c r="AA6" s="20">
        <v>7549</v>
      </c>
      <c r="AB6" s="8">
        <v>7525</v>
      </c>
      <c r="AC6" s="8">
        <v>7513</v>
      </c>
      <c r="AD6" s="8">
        <v>7505</v>
      </c>
      <c r="AE6" s="8">
        <v>7464</v>
      </c>
      <c r="AF6" s="8">
        <v>7488</v>
      </c>
      <c r="AG6" s="8">
        <v>7469</v>
      </c>
      <c r="AH6" s="8">
        <v>7418</v>
      </c>
      <c r="AI6" s="8">
        <v>7399</v>
      </c>
      <c r="AJ6" s="8">
        <v>7376</v>
      </c>
      <c r="AK6" s="8">
        <v>7371</v>
      </c>
      <c r="AL6" s="8">
        <v>7351</v>
      </c>
      <c r="AN6" s="8">
        <v>7336</v>
      </c>
      <c r="AO6" s="8">
        <v>7296</v>
      </c>
      <c r="AP6" s="8">
        <v>7279</v>
      </c>
      <c r="AQ6" s="8">
        <v>7280</v>
      </c>
      <c r="AR6" s="8">
        <v>7275</v>
      </c>
      <c r="AS6" s="8">
        <v>7260</v>
      </c>
      <c r="AT6" s="8">
        <v>7252</v>
      </c>
      <c r="AU6" s="8">
        <v>7252</v>
      </c>
      <c r="AV6" s="8">
        <v>7244</v>
      </c>
      <c r="AW6" s="8">
        <v>7212</v>
      </c>
      <c r="AX6" s="8">
        <v>7200</v>
      </c>
      <c r="AY6" s="8">
        <v>7199</v>
      </c>
      <c r="BA6" s="8">
        <v>7170</v>
      </c>
      <c r="BB6" s="8">
        <v>7186</v>
      </c>
      <c r="BC6" s="8">
        <v>7160</v>
      </c>
      <c r="BD6" s="8">
        <v>7144</v>
      </c>
      <c r="BE6" s="8">
        <v>7133</v>
      </c>
      <c r="BF6" s="8">
        <v>7105</v>
      </c>
      <c r="BG6" s="8">
        <v>7049</v>
      </c>
      <c r="BH6" s="8">
        <v>7041</v>
      </c>
      <c r="BI6" s="8">
        <v>7027</v>
      </c>
      <c r="BJ6" s="8">
        <v>6919</v>
      </c>
      <c r="BK6" s="8">
        <v>6902</v>
      </c>
      <c r="BL6" s="8">
        <v>6873</v>
      </c>
      <c r="BN6" s="8">
        <v>6858</v>
      </c>
      <c r="BO6" s="8">
        <v>6844</v>
      </c>
      <c r="BP6" s="8">
        <v>6819</v>
      </c>
      <c r="BQ6" s="8">
        <v>6808</v>
      </c>
      <c r="BR6" s="8">
        <v>6790</v>
      </c>
      <c r="BS6" s="8">
        <v>6782</v>
      </c>
      <c r="BT6" s="8">
        <v>6725</v>
      </c>
      <c r="BU6" s="8">
        <v>6733</v>
      </c>
      <c r="BV6" s="8">
        <v>6733</v>
      </c>
      <c r="BW6" s="8">
        <v>6732</v>
      </c>
      <c r="BX6" s="8">
        <v>6729</v>
      </c>
      <c r="BY6" s="8">
        <v>6726</v>
      </c>
      <c r="CA6" s="22">
        <v>6607</v>
      </c>
      <c r="CB6" s="22">
        <v>6596</v>
      </c>
      <c r="CC6" s="22">
        <f>6478+121</f>
        <v>6599</v>
      </c>
      <c r="CD6" s="8">
        <f>6472+117</f>
        <v>6589</v>
      </c>
      <c r="CE6" s="8">
        <f>6470+117</f>
        <v>6587</v>
      </c>
      <c r="CF6" s="8">
        <f>6456+124</f>
        <v>6580</v>
      </c>
      <c r="CG6" s="8">
        <f>126+6451</f>
        <v>6577</v>
      </c>
      <c r="CH6" s="8">
        <f>6445+126</f>
        <v>6571</v>
      </c>
      <c r="CI6" s="8">
        <f>6443+130</f>
        <v>6573</v>
      </c>
      <c r="CJ6" s="8">
        <f>6427+132</f>
        <v>6559</v>
      </c>
      <c r="CK6" s="8">
        <f>6393+134</f>
        <v>6527</v>
      </c>
      <c r="CL6" s="8">
        <f>6410+138</f>
        <v>6548</v>
      </c>
      <c r="CN6" s="8">
        <f>6408+147</f>
        <v>6555</v>
      </c>
      <c r="CO6" s="8">
        <f>6403+150</f>
        <v>6553</v>
      </c>
      <c r="CP6" s="8">
        <f>6403+143</f>
        <v>6546</v>
      </c>
      <c r="CQ6" s="8">
        <f>6399+143</f>
        <v>6542</v>
      </c>
      <c r="CR6" s="8">
        <f>6388+153</f>
        <v>6541</v>
      </c>
      <c r="CS6" s="8">
        <f>6363+162</f>
        <v>6525</v>
      </c>
      <c r="CT6" s="8">
        <f>6343+173</f>
        <v>6516</v>
      </c>
      <c r="CU6" s="8">
        <v>6521</v>
      </c>
      <c r="CV6" s="8">
        <f>6337+172</f>
        <v>6509</v>
      </c>
      <c r="CW6" s="8">
        <f>6325+179</f>
        <v>6504</v>
      </c>
      <c r="CX6" s="8">
        <f>6328+181</f>
        <v>6509</v>
      </c>
      <c r="CY6" s="8">
        <f>6318+185</f>
        <v>6503</v>
      </c>
      <c r="DA6" s="8">
        <f>6344+182</f>
        <v>6526</v>
      </c>
      <c r="DB6" s="8">
        <f>6336+185</f>
        <v>6521</v>
      </c>
      <c r="DC6" s="8">
        <f>6316+191</f>
        <v>6507</v>
      </c>
      <c r="DD6" s="8">
        <f>6306+199</f>
        <v>6505</v>
      </c>
      <c r="DE6" s="8">
        <f>6294+212</f>
        <v>6506</v>
      </c>
      <c r="DF6" s="8">
        <f>6289+205</f>
        <v>6494</v>
      </c>
      <c r="DG6" s="8">
        <f>6317+181</f>
        <v>6498</v>
      </c>
      <c r="DH6" s="8">
        <f>6313+180</f>
        <v>6493</v>
      </c>
      <c r="DI6" s="8">
        <v>6469</v>
      </c>
      <c r="DJ6" s="8">
        <f>6278+169</f>
        <v>6447</v>
      </c>
      <c r="DK6" s="8">
        <f>6317+137</f>
        <v>6454</v>
      </c>
      <c r="DL6" s="8">
        <f>6322+137</f>
        <v>6459</v>
      </c>
      <c r="DN6" s="8">
        <f>6336+150</f>
        <v>6486</v>
      </c>
      <c r="DO6" s="8">
        <f>6340+152</f>
        <v>6492</v>
      </c>
      <c r="DP6" s="8">
        <f>6308+200</f>
        <v>6508</v>
      </c>
      <c r="DQ6" s="8">
        <v>6506</v>
      </c>
      <c r="DR6" s="8">
        <v>6513</v>
      </c>
      <c r="DS6" s="8">
        <v>6517</v>
      </c>
      <c r="DT6" s="8">
        <v>6518</v>
      </c>
      <c r="DU6" s="8">
        <v>6512</v>
      </c>
      <c r="DV6" s="8">
        <v>6504</v>
      </c>
      <c r="DW6" s="8">
        <v>6485</v>
      </c>
      <c r="DX6" s="8">
        <v>6472</v>
      </c>
      <c r="DY6" s="8">
        <v>6455</v>
      </c>
      <c r="EA6" s="8">
        <v>6443</v>
      </c>
      <c r="EB6" s="8">
        <v>6425</v>
      </c>
      <c r="EC6" s="8">
        <v>6390</v>
      </c>
      <c r="ED6" s="8">
        <v>6096</v>
      </c>
      <c r="EE6" s="8">
        <v>6325</v>
      </c>
      <c r="EF6" s="8">
        <v>6298</v>
      </c>
      <c r="EG6" s="8">
        <v>6180</v>
      </c>
      <c r="EH6" s="8">
        <v>6133</v>
      </c>
      <c r="EI6" s="8">
        <v>6061</v>
      </c>
      <c r="EJ6" s="8">
        <v>6032</v>
      </c>
      <c r="EK6" s="8">
        <v>6036</v>
      </c>
      <c r="EL6" s="8">
        <v>6019</v>
      </c>
      <c r="EN6" s="8">
        <v>6018</v>
      </c>
      <c r="EO6" s="8">
        <v>6010</v>
      </c>
      <c r="EP6" s="8">
        <v>6000</v>
      </c>
      <c r="EQ6" s="8">
        <v>5992</v>
      </c>
      <c r="ER6" s="8">
        <v>5992</v>
      </c>
      <c r="ES6" s="8">
        <v>5986</v>
      </c>
      <c r="ET6" s="8">
        <v>5987</v>
      </c>
      <c r="EU6" s="8">
        <v>6000</v>
      </c>
      <c r="EV6" s="8">
        <v>5994</v>
      </c>
      <c r="EW6" s="8">
        <v>6006</v>
      </c>
      <c r="EX6" s="8">
        <v>6007</v>
      </c>
      <c r="EY6" s="8">
        <v>6013</v>
      </c>
      <c r="FA6" s="8">
        <v>6009</v>
      </c>
      <c r="FB6" s="8">
        <v>6005</v>
      </c>
      <c r="FC6" s="8">
        <v>6010</v>
      </c>
      <c r="FD6" s="8">
        <v>6018</v>
      </c>
      <c r="FE6" s="8">
        <v>6026</v>
      </c>
      <c r="FF6" s="8">
        <v>6027</v>
      </c>
      <c r="FG6" s="8">
        <v>6030</v>
      </c>
      <c r="FH6" s="8">
        <v>6047</v>
      </c>
      <c r="FI6" s="8">
        <v>6047</v>
      </c>
      <c r="FJ6" s="8">
        <v>6052</v>
      </c>
      <c r="FK6" s="8">
        <v>6054</v>
      </c>
      <c r="FL6" s="8">
        <v>6059</v>
      </c>
      <c r="FN6" s="8">
        <v>6071</v>
      </c>
      <c r="FO6" s="8">
        <v>6074</v>
      </c>
      <c r="FP6" s="8">
        <v>6083</v>
      </c>
      <c r="FQ6" s="8">
        <v>6099</v>
      </c>
      <c r="FR6" s="8">
        <v>6118</v>
      </c>
      <c r="FS6" s="8">
        <v>6151</v>
      </c>
      <c r="FT6" s="8">
        <v>6158</v>
      </c>
      <c r="FU6" s="8">
        <v>6183</v>
      </c>
      <c r="FV6" s="8">
        <v>6179</v>
      </c>
      <c r="FW6" s="8">
        <v>6171</v>
      </c>
      <c r="FX6" s="8">
        <v>6174</v>
      </c>
      <c r="FY6" s="8">
        <v>6197</v>
      </c>
      <c r="GA6" s="8">
        <v>6204</v>
      </c>
      <c r="GB6" s="8">
        <v>6203</v>
      </c>
      <c r="GC6" s="8">
        <v>6219</v>
      </c>
      <c r="GD6" s="8">
        <v>6230</v>
      </c>
      <c r="GE6" s="8">
        <v>6248</v>
      </c>
      <c r="GF6" s="8">
        <v>6244</v>
      </c>
      <c r="GG6" s="8">
        <v>6238</v>
      </c>
      <c r="GH6" s="8">
        <v>6242</v>
      </c>
      <c r="GI6" s="8">
        <v>6254</v>
      </c>
      <c r="GJ6" s="8">
        <v>6254</v>
      </c>
      <c r="GK6" s="8">
        <v>6256</v>
      </c>
      <c r="GL6" s="8">
        <v>6263</v>
      </c>
      <c r="GN6" s="8">
        <v>6265</v>
      </c>
      <c r="GO6" s="8">
        <v>6268</v>
      </c>
      <c r="GP6" s="8">
        <v>6280</v>
      </c>
      <c r="GQ6" s="8">
        <v>6288</v>
      </c>
      <c r="GR6" s="8">
        <v>6291</v>
      </c>
      <c r="GS6" s="8">
        <v>6286</v>
      </c>
      <c r="GT6" s="8">
        <v>6294</v>
      </c>
      <c r="GU6" s="8">
        <v>6297</v>
      </c>
      <c r="GV6" s="8">
        <v>6307</v>
      </c>
      <c r="GW6" s="8">
        <v>6312</v>
      </c>
      <c r="GX6" s="8">
        <v>6333</v>
      </c>
    </row>
    <row r="7" spans="1:206" x14ac:dyDescent="0.25">
      <c r="A7" s="3" t="s">
        <v>5</v>
      </c>
      <c r="B7" s="8">
        <v>2578</v>
      </c>
      <c r="C7" s="8">
        <v>2569</v>
      </c>
      <c r="D7" s="8">
        <v>2677</v>
      </c>
      <c r="E7" s="8">
        <v>2634</v>
      </c>
      <c r="F7" s="8">
        <v>2586</v>
      </c>
      <c r="G7" s="8">
        <v>2565</v>
      </c>
      <c r="H7" s="8">
        <v>2529</v>
      </c>
      <c r="I7" s="8">
        <v>2514</v>
      </c>
      <c r="J7" s="8">
        <v>2505</v>
      </c>
      <c r="K7" s="8">
        <v>2531</v>
      </c>
      <c r="L7" s="8">
        <v>2528</v>
      </c>
      <c r="N7" s="15">
        <v>2520</v>
      </c>
      <c r="O7" s="8">
        <v>2528</v>
      </c>
      <c r="P7" s="8">
        <v>2650</v>
      </c>
      <c r="Q7" s="8">
        <v>2647</v>
      </c>
      <c r="R7" s="8">
        <v>2640</v>
      </c>
      <c r="S7" s="8">
        <v>2636</v>
      </c>
      <c r="T7" s="8">
        <v>2623</v>
      </c>
      <c r="U7" s="16">
        <v>2513</v>
      </c>
      <c r="V7" s="8">
        <v>2655</v>
      </c>
      <c r="W7" s="16">
        <v>2647</v>
      </c>
      <c r="X7" s="16">
        <v>2646</v>
      </c>
      <c r="Y7" s="16">
        <v>2646</v>
      </c>
      <c r="AA7" s="20">
        <v>2658</v>
      </c>
      <c r="AB7" s="8">
        <v>2656</v>
      </c>
      <c r="AC7" s="8">
        <v>2682</v>
      </c>
      <c r="AD7" s="8">
        <v>2683</v>
      </c>
      <c r="AE7" s="8">
        <v>2695</v>
      </c>
      <c r="AF7" s="8">
        <v>2714</v>
      </c>
      <c r="AG7" s="8">
        <v>2713</v>
      </c>
      <c r="AH7" s="8">
        <v>2711</v>
      </c>
      <c r="AI7" s="8">
        <v>2722</v>
      </c>
      <c r="AJ7" s="8">
        <v>2722</v>
      </c>
      <c r="AK7" s="8">
        <v>2721</v>
      </c>
      <c r="AL7" s="8">
        <v>2730</v>
      </c>
      <c r="AN7" s="8">
        <v>2734</v>
      </c>
      <c r="AO7" s="8">
        <v>2740</v>
      </c>
      <c r="AP7" s="8">
        <v>2736</v>
      </c>
      <c r="AQ7" s="8">
        <v>2739</v>
      </c>
      <c r="AR7" s="8">
        <v>2744</v>
      </c>
      <c r="AS7" s="8">
        <v>2746</v>
      </c>
      <c r="AT7" s="8">
        <v>2741</v>
      </c>
      <c r="AU7" s="8">
        <v>2740</v>
      </c>
      <c r="AV7" s="8">
        <v>2743</v>
      </c>
      <c r="AW7" s="8">
        <v>2746</v>
      </c>
      <c r="AX7" s="8">
        <v>2750</v>
      </c>
      <c r="AY7" s="8">
        <v>2761</v>
      </c>
      <c r="BA7" s="8">
        <v>2768</v>
      </c>
      <c r="BB7" s="8">
        <v>2779</v>
      </c>
      <c r="BC7" s="8">
        <v>2784</v>
      </c>
      <c r="BD7" s="8">
        <v>2793</v>
      </c>
      <c r="BE7" s="8">
        <v>2807</v>
      </c>
      <c r="BF7" s="8">
        <v>2817</v>
      </c>
      <c r="BG7" s="8">
        <v>2799</v>
      </c>
      <c r="BH7" s="8">
        <v>2800</v>
      </c>
      <c r="BI7" s="8">
        <v>2802</v>
      </c>
      <c r="BJ7" s="8">
        <v>2801</v>
      </c>
      <c r="BK7" s="8">
        <v>2796</v>
      </c>
      <c r="BL7" s="8">
        <v>2792</v>
      </c>
      <c r="BN7" s="8">
        <v>2791</v>
      </c>
      <c r="BO7" s="8">
        <v>2781</v>
      </c>
      <c r="BP7" s="8">
        <v>2768</v>
      </c>
      <c r="BQ7" s="8">
        <v>2771</v>
      </c>
      <c r="BR7" s="8">
        <v>2774</v>
      </c>
      <c r="BS7" s="8">
        <v>2779</v>
      </c>
      <c r="BT7" s="8">
        <v>2776</v>
      </c>
      <c r="BU7" s="8">
        <v>2777</v>
      </c>
      <c r="BV7" s="8">
        <v>2789</v>
      </c>
      <c r="BW7" s="8">
        <v>2795</v>
      </c>
      <c r="BX7" s="8">
        <v>2802</v>
      </c>
      <c r="BY7" s="8">
        <v>2809</v>
      </c>
      <c r="CA7" s="22">
        <v>2789</v>
      </c>
      <c r="CB7" s="22">
        <v>2795</v>
      </c>
      <c r="CC7" s="22">
        <f>2713+93</f>
        <v>2806</v>
      </c>
      <c r="CD7" s="8">
        <f>2709+98</f>
        <v>2807</v>
      </c>
      <c r="CE7" s="8">
        <f>2716+94</f>
        <v>2810</v>
      </c>
      <c r="CF7" s="8">
        <f>2720+97</f>
        <v>2817</v>
      </c>
      <c r="CG7" s="8">
        <f>2714+101</f>
        <v>2815</v>
      </c>
      <c r="CH7" s="8">
        <f>2710+99</f>
        <v>2809</v>
      </c>
      <c r="CI7" s="8">
        <f>2713+103</f>
        <v>2816</v>
      </c>
      <c r="CJ7" s="8">
        <f>2712+106</f>
        <v>2818</v>
      </c>
      <c r="CK7" s="8">
        <f>2712+114</f>
        <v>2826</v>
      </c>
      <c r="CL7" s="8">
        <f>2721+118</f>
        <v>2839</v>
      </c>
      <c r="CN7" s="8">
        <f>2723+119</f>
        <v>2842</v>
      </c>
      <c r="CO7" s="8">
        <f>2727+121</f>
        <v>2848</v>
      </c>
      <c r="CP7" s="8">
        <f>2739+114</f>
        <v>2853</v>
      </c>
      <c r="CQ7" s="8">
        <f>2747+115</f>
        <v>2862</v>
      </c>
      <c r="CR7" s="8">
        <f>2752+119</f>
        <v>2871</v>
      </c>
      <c r="CS7" s="8">
        <f>2775+125</f>
        <v>2900</v>
      </c>
      <c r="CT7" s="8">
        <f>2774+136</f>
        <v>2910</v>
      </c>
      <c r="CU7" s="8">
        <v>2920</v>
      </c>
      <c r="CV7" s="8">
        <f>2775+143</f>
        <v>2918</v>
      </c>
      <c r="CW7" s="8">
        <f>2785+142</f>
        <v>2927</v>
      </c>
      <c r="CX7" s="8">
        <f>2781+146</f>
        <v>2927</v>
      </c>
      <c r="CY7" s="8">
        <f>2781+152</f>
        <v>2933</v>
      </c>
      <c r="DA7" s="8">
        <f>2795+145</f>
        <v>2940</v>
      </c>
      <c r="DB7" s="8">
        <f>2804+148</f>
        <v>2952</v>
      </c>
      <c r="DC7" s="8">
        <f>2811+150</f>
        <v>2961</v>
      </c>
      <c r="DD7" s="8">
        <f>2806+161</f>
        <v>2967</v>
      </c>
      <c r="DE7" s="8">
        <f>2815+163</f>
        <v>2978</v>
      </c>
      <c r="DF7" s="8">
        <f>2825+163</f>
        <v>2988</v>
      </c>
      <c r="DG7" s="8">
        <f>2859+131</f>
        <v>2990</v>
      </c>
      <c r="DH7" s="8">
        <f>2855+130</f>
        <v>2985</v>
      </c>
      <c r="DI7" s="8">
        <v>3028</v>
      </c>
      <c r="DJ7" s="8">
        <f>2891+135</f>
        <v>3026</v>
      </c>
      <c r="DK7" s="8">
        <f>2931+102</f>
        <v>3033</v>
      </c>
      <c r="DL7" s="8">
        <f>2943+104</f>
        <v>3047</v>
      </c>
      <c r="DN7" s="8">
        <f>2932+121</f>
        <v>3053</v>
      </c>
      <c r="DO7" s="8">
        <f>2917+128</f>
        <v>3045</v>
      </c>
      <c r="DP7" s="8">
        <f>2921+132</f>
        <v>3053</v>
      </c>
      <c r="DQ7" s="8">
        <v>3044</v>
      </c>
      <c r="DR7" s="8">
        <v>3049</v>
      </c>
      <c r="DS7" s="8">
        <v>3055</v>
      </c>
      <c r="DT7" s="8">
        <v>3056</v>
      </c>
      <c r="DU7" s="8">
        <v>3069</v>
      </c>
      <c r="DV7" s="8">
        <v>3069</v>
      </c>
      <c r="DW7" s="8">
        <v>3074</v>
      </c>
      <c r="DX7" s="8">
        <v>3066</v>
      </c>
      <c r="DY7" s="8">
        <v>3085</v>
      </c>
      <c r="EA7" s="8">
        <v>3107</v>
      </c>
      <c r="EB7" s="8">
        <v>3114</v>
      </c>
      <c r="EC7" s="8">
        <v>3111</v>
      </c>
      <c r="ED7" s="8">
        <v>3032</v>
      </c>
      <c r="EE7" s="8">
        <v>2913</v>
      </c>
      <c r="EF7" s="8">
        <v>2920</v>
      </c>
      <c r="EG7" s="8">
        <v>2912</v>
      </c>
      <c r="EH7" s="8">
        <v>2864</v>
      </c>
      <c r="EI7" s="8">
        <v>2840</v>
      </c>
      <c r="EJ7" s="8">
        <v>2831</v>
      </c>
      <c r="EK7" s="8">
        <v>2817</v>
      </c>
      <c r="EL7" s="8">
        <v>2822</v>
      </c>
      <c r="EN7" s="8">
        <v>2816</v>
      </c>
      <c r="EO7" s="8">
        <v>2797</v>
      </c>
      <c r="EP7" s="8">
        <v>2806</v>
      </c>
      <c r="EQ7" s="8">
        <v>2809</v>
      </c>
      <c r="ER7" s="8">
        <v>2803</v>
      </c>
      <c r="ES7" s="8">
        <v>2803</v>
      </c>
      <c r="ET7" s="8">
        <v>2795</v>
      </c>
      <c r="EU7" s="8">
        <v>2809</v>
      </c>
      <c r="EV7" s="8">
        <v>2815</v>
      </c>
      <c r="EW7" s="8">
        <v>2827</v>
      </c>
      <c r="EX7" s="8">
        <v>2844</v>
      </c>
      <c r="EY7" s="8">
        <v>2843</v>
      </c>
      <c r="FA7" s="8">
        <v>2843</v>
      </c>
      <c r="FB7" s="8">
        <v>2878</v>
      </c>
      <c r="FC7" s="8">
        <v>2874</v>
      </c>
      <c r="FD7" s="8">
        <v>2879</v>
      </c>
      <c r="FE7" s="8">
        <v>2884</v>
      </c>
      <c r="FF7" s="8">
        <v>2890</v>
      </c>
      <c r="FG7" s="8">
        <v>2889</v>
      </c>
      <c r="FH7" s="8">
        <v>2892</v>
      </c>
      <c r="FI7" s="8">
        <v>2937</v>
      </c>
      <c r="FJ7" s="8">
        <v>2935</v>
      </c>
      <c r="FK7" s="8">
        <v>2930</v>
      </c>
      <c r="FL7" s="8">
        <v>2929</v>
      </c>
      <c r="FN7" s="8">
        <v>2931</v>
      </c>
      <c r="FO7" s="8">
        <v>3001</v>
      </c>
      <c r="FP7" s="8">
        <v>3011</v>
      </c>
      <c r="FQ7" s="8">
        <v>3015</v>
      </c>
      <c r="FR7" s="8">
        <v>3030</v>
      </c>
      <c r="FS7" s="8">
        <v>3006</v>
      </c>
      <c r="FT7" s="8">
        <v>2999</v>
      </c>
      <c r="FU7" s="8">
        <v>3000</v>
      </c>
      <c r="FV7" s="8">
        <v>3004</v>
      </c>
      <c r="FW7" s="8">
        <v>3007</v>
      </c>
      <c r="FX7" s="8">
        <v>3002</v>
      </c>
      <c r="FY7" s="8">
        <v>3026</v>
      </c>
      <c r="GA7" s="8">
        <v>3033</v>
      </c>
      <c r="GB7" s="8">
        <v>3032</v>
      </c>
      <c r="GC7" s="8">
        <v>3031</v>
      </c>
      <c r="GD7" s="8">
        <v>3046</v>
      </c>
      <c r="GE7" s="8">
        <v>3064</v>
      </c>
      <c r="GF7" s="8">
        <v>3065</v>
      </c>
      <c r="GG7" s="8">
        <v>3062</v>
      </c>
      <c r="GH7" s="8">
        <v>3070</v>
      </c>
      <c r="GI7" s="8">
        <v>3161</v>
      </c>
      <c r="GJ7" s="8">
        <v>3167</v>
      </c>
      <c r="GK7" s="8">
        <v>3081</v>
      </c>
      <c r="GL7" s="8">
        <v>3083</v>
      </c>
      <c r="GN7" s="8">
        <v>3098</v>
      </c>
      <c r="GO7" s="8">
        <v>3135</v>
      </c>
      <c r="GP7" s="8">
        <v>3133</v>
      </c>
      <c r="GQ7" s="8">
        <v>3102</v>
      </c>
      <c r="GR7" s="8">
        <v>3104</v>
      </c>
      <c r="GS7" s="8">
        <v>3101</v>
      </c>
      <c r="GT7" s="8">
        <v>3100</v>
      </c>
      <c r="GU7" s="8">
        <v>3098</v>
      </c>
      <c r="GV7" s="8">
        <v>3106</v>
      </c>
      <c r="GW7" s="8">
        <v>3127</v>
      </c>
      <c r="GX7" s="8">
        <v>3125</v>
      </c>
    </row>
    <row r="8" spans="1:206" x14ac:dyDescent="0.25">
      <c r="A8" s="3" t="s">
        <v>6</v>
      </c>
      <c r="B8" s="8">
        <v>234</v>
      </c>
      <c r="C8" s="8">
        <v>232</v>
      </c>
      <c r="D8" s="8">
        <v>241</v>
      </c>
      <c r="E8" s="8">
        <v>237</v>
      </c>
      <c r="F8" s="8">
        <v>235</v>
      </c>
      <c r="G8" s="8">
        <v>237</v>
      </c>
      <c r="H8" s="8">
        <v>234</v>
      </c>
      <c r="I8" s="8">
        <v>232</v>
      </c>
      <c r="J8" s="8">
        <v>230</v>
      </c>
      <c r="K8" s="8">
        <v>229</v>
      </c>
      <c r="L8" s="8">
        <v>230</v>
      </c>
      <c r="N8" s="15">
        <v>231</v>
      </c>
      <c r="O8" s="8">
        <v>239</v>
      </c>
      <c r="P8" s="8">
        <v>258</v>
      </c>
      <c r="Q8" s="8">
        <v>251</v>
      </c>
      <c r="R8" s="8">
        <v>247</v>
      </c>
      <c r="S8" s="8">
        <v>246</v>
      </c>
      <c r="T8" s="8">
        <v>231</v>
      </c>
      <c r="U8" s="16">
        <v>232</v>
      </c>
      <c r="V8" s="8">
        <v>232</v>
      </c>
      <c r="W8" s="16">
        <v>230</v>
      </c>
      <c r="X8" s="16">
        <v>229</v>
      </c>
      <c r="Y8" s="16">
        <v>228</v>
      </c>
      <c r="AA8" s="20">
        <v>227</v>
      </c>
      <c r="AB8" s="8">
        <v>221</v>
      </c>
      <c r="AC8" s="8">
        <v>220</v>
      </c>
      <c r="AD8" s="8">
        <v>218</v>
      </c>
      <c r="AE8" s="8">
        <v>218</v>
      </c>
      <c r="AF8" s="8">
        <v>218</v>
      </c>
      <c r="AG8" s="8">
        <v>218</v>
      </c>
      <c r="AH8" s="8">
        <v>215</v>
      </c>
      <c r="AI8" s="8">
        <v>215</v>
      </c>
      <c r="AJ8" s="8">
        <v>214</v>
      </c>
      <c r="AK8" s="8">
        <v>215</v>
      </c>
      <c r="AL8" s="8">
        <v>209</v>
      </c>
      <c r="AN8" s="8">
        <v>206</v>
      </c>
      <c r="AO8" s="8">
        <v>203</v>
      </c>
      <c r="AP8" s="8">
        <v>204</v>
      </c>
      <c r="AQ8" s="8">
        <v>202</v>
      </c>
      <c r="AR8" s="8">
        <v>200</v>
      </c>
      <c r="AS8" s="8">
        <v>200</v>
      </c>
      <c r="AT8" s="8">
        <v>200</v>
      </c>
      <c r="AU8" s="8">
        <v>200</v>
      </c>
      <c r="AV8" s="8">
        <v>199</v>
      </c>
      <c r="AW8" s="8">
        <v>196</v>
      </c>
      <c r="AX8" s="8">
        <v>198</v>
      </c>
      <c r="AY8" s="8">
        <v>198</v>
      </c>
      <c r="BA8" s="8">
        <v>193</v>
      </c>
      <c r="BB8" s="8">
        <v>188</v>
      </c>
      <c r="BC8" s="8">
        <v>189</v>
      </c>
      <c r="BD8" s="8">
        <v>195</v>
      </c>
      <c r="BE8" s="8">
        <v>198</v>
      </c>
      <c r="BF8" s="8">
        <v>198</v>
      </c>
      <c r="BG8" s="8">
        <v>194</v>
      </c>
      <c r="BH8" s="8">
        <v>195</v>
      </c>
      <c r="BI8" s="8">
        <v>196</v>
      </c>
      <c r="BJ8" s="8">
        <v>211</v>
      </c>
      <c r="BK8" s="8">
        <v>211</v>
      </c>
      <c r="BL8" s="8">
        <v>204</v>
      </c>
      <c r="BN8" s="8">
        <v>203</v>
      </c>
      <c r="BO8" s="8">
        <v>199</v>
      </c>
      <c r="BP8" s="8">
        <v>199</v>
      </c>
      <c r="BQ8" s="8">
        <v>200</v>
      </c>
      <c r="BR8" s="8">
        <v>201</v>
      </c>
      <c r="BS8" s="8">
        <v>201</v>
      </c>
      <c r="BT8" s="8">
        <v>195</v>
      </c>
      <c r="BU8" s="8">
        <v>196</v>
      </c>
      <c r="BV8" s="8">
        <v>196</v>
      </c>
      <c r="BW8" s="8">
        <v>198</v>
      </c>
      <c r="BX8" s="8">
        <v>197</v>
      </c>
      <c r="BY8" s="8">
        <v>197</v>
      </c>
      <c r="CA8" s="22">
        <v>196</v>
      </c>
      <c r="CB8" s="22">
        <v>198</v>
      </c>
      <c r="CC8" s="22">
        <f>189+10</f>
        <v>199</v>
      </c>
      <c r="CD8" s="8">
        <f>10+189</f>
        <v>199</v>
      </c>
      <c r="CE8" s="8">
        <f>187+11</f>
        <v>198</v>
      </c>
      <c r="CF8" s="8">
        <f>187+11</f>
        <v>198</v>
      </c>
      <c r="CG8" s="8">
        <f>11+185</f>
        <v>196</v>
      </c>
      <c r="CH8" s="8">
        <f>185+11</f>
        <v>196</v>
      </c>
      <c r="CI8" s="8">
        <f>185+13</f>
        <v>198</v>
      </c>
      <c r="CJ8" s="8">
        <f>185+13</f>
        <v>198</v>
      </c>
      <c r="CK8" s="8">
        <f>186+13</f>
        <v>199</v>
      </c>
      <c r="CL8" s="8">
        <f>186+13</f>
        <v>199</v>
      </c>
      <c r="CN8" s="8">
        <f>186+13</f>
        <v>199</v>
      </c>
      <c r="CO8" s="8">
        <f>188+12</f>
        <v>200</v>
      </c>
      <c r="CP8" s="8">
        <v>198</v>
      </c>
      <c r="CQ8" s="8">
        <f>189+9</f>
        <v>198</v>
      </c>
      <c r="CR8" s="8">
        <f>188+9</f>
        <v>197</v>
      </c>
      <c r="CS8" s="8">
        <v>197</v>
      </c>
      <c r="CT8" s="8">
        <f>187+10</f>
        <v>197</v>
      </c>
      <c r="CU8" s="8">
        <v>196</v>
      </c>
      <c r="CV8" s="8">
        <f>188+9</f>
        <v>197</v>
      </c>
      <c r="CW8" s="8">
        <f>182+10</f>
        <v>192</v>
      </c>
      <c r="CX8" s="8">
        <f>178+9</f>
        <v>187</v>
      </c>
      <c r="CY8" s="8">
        <v>186</v>
      </c>
      <c r="DA8" s="8">
        <f>176+10</f>
        <v>186</v>
      </c>
      <c r="DB8" s="8">
        <f>175+12</f>
        <v>187</v>
      </c>
      <c r="DC8" s="8">
        <f>173+12</f>
        <v>185</v>
      </c>
      <c r="DD8" s="8">
        <f>170+13</f>
        <v>183</v>
      </c>
      <c r="DE8" s="8">
        <f>165+17</f>
        <v>182</v>
      </c>
      <c r="DF8" s="8">
        <f>167+16</f>
        <v>183</v>
      </c>
      <c r="DG8" s="8">
        <f>168+15</f>
        <v>183</v>
      </c>
      <c r="DH8" s="8">
        <f>168+15</f>
        <v>183</v>
      </c>
      <c r="DI8" s="8">
        <v>182</v>
      </c>
      <c r="DJ8" s="8">
        <f>165+14</f>
        <v>179</v>
      </c>
      <c r="DK8" s="8">
        <f>165+15</f>
        <v>180</v>
      </c>
      <c r="DL8" s="8">
        <f>164+15</f>
        <v>179</v>
      </c>
      <c r="DN8" s="8">
        <v>180</v>
      </c>
      <c r="DO8" s="8">
        <f>178+15</f>
        <v>193</v>
      </c>
      <c r="DP8" s="8">
        <f>173+18</f>
        <v>191</v>
      </c>
      <c r="DQ8" s="8">
        <v>190</v>
      </c>
      <c r="DR8" s="8">
        <v>191</v>
      </c>
      <c r="DS8" s="8">
        <v>192</v>
      </c>
      <c r="DT8" s="8">
        <v>191</v>
      </c>
      <c r="DU8" s="8">
        <v>193</v>
      </c>
      <c r="DV8" s="8">
        <v>193</v>
      </c>
      <c r="DW8" s="8">
        <v>194</v>
      </c>
      <c r="DX8" s="8">
        <v>192</v>
      </c>
      <c r="DY8" s="8">
        <v>196</v>
      </c>
      <c r="EA8" s="8">
        <v>199</v>
      </c>
      <c r="EB8" s="8">
        <v>208</v>
      </c>
      <c r="EC8" s="8">
        <v>213</v>
      </c>
      <c r="ED8" s="8">
        <v>421</v>
      </c>
      <c r="EE8" s="8">
        <v>646</v>
      </c>
      <c r="EF8" s="8">
        <v>626</v>
      </c>
      <c r="EG8" s="8">
        <v>611</v>
      </c>
      <c r="EH8" s="8">
        <v>604</v>
      </c>
      <c r="EI8" s="8">
        <v>584</v>
      </c>
      <c r="EJ8" s="8">
        <v>577</v>
      </c>
      <c r="EK8" s="8">
        <v>577</v>
      </c>
      <c r="EL8" s="8">
        <v>567</v>
      </c>
      <c r="EN8" s="8">
        <v>561</v>
      </c>
      <c r="EO8" s="8">
        <v>558</v>
      </c>
      <c r="EP8" s="8">
        <v>557</v>
      </c>
      <c r="EQ8" s="8">
        <v>557</v>
      </c>
      <c r="ER8" s="8">
        <v>560</v>
      </c>
      <c r="ES8" s="8">
        <v>558</v>
      </c>
      <c r="ET8" s="8">
        <v>559</v>
      </c>
      <c r="EU8" s="8">
        <v>550</v>
      </c>
      <c r="EV8" s="8">
        <v>546</v>
      </c>
      <c r="EW8" s="8">
        <v>542</v>
      </c>
      <c r="EX8" s="8">
        <v>541</v>
      </c>
      <c r="EY8" s="8">
        <v>541</v>
      </c>
      <c r="FA8" s="8">
        <v>542</v>
      </c>
      <c r="FB8" s="8">
        <v>563</v>
      </c>
      <c r="FC8" s="8">
        <v>564</v>
      </c>
      <c r="FD8" s="8">
        <v>565</v>
      </c>
      <c r="FE8" s="8">
        <v>571</v>
      </c>
      <c r="FF8" s="8">
        <v>572</v>
      </c>
      <c r="FG8" s="8">
        <v>575</v>
      </c>
      <c r="FH8" s="8">
        <v>570</v>
      </c>
      <c r="FI8" s="8">
        <v>566</v>
      </c>
      <c r="FJ8" s="8">
        <v>564</v>
      </c>
      <c r="FK8" s="8">
        <v>562</v>
      </c>
      <c r="FL8" s="8">
        <v>561</v>
      </c>
      <c r="FN8" s="8">
        <v>563</v>
      </c>
      <c r="FO8" s="8">
        <v>559</v>
      </c>
      <c r="FP8" s="8">
        <v>558</v>
      </c>
      <c r="FQ8" s="8">
        <v>558</v>
      </c>
      <c r="FR8" s="8">
        <v>556</v>
      </c>
      <c r="FS8" s="8">
        <v>562</v>
      </c>
      <c r="FT8" s="8">
        <v>562</v>
      </c>
      <c r="FU8" s="8">
        <v>561</v>
      </c>
      <c r="FV8" s="8">
        <v>555</v>
      </c>
      <c r="FW8" s="8">
        <v>553</v>
      </c>
      <c r="FX8" s="8">
        <v>553</v>
      </c>
      <c r="FY8" s="8">
        <v>557</v>
      </c>
      <c r="GA8" s="8">
        <v>556</v>
      </c>
      <c r="GB8" s="8">
        <v>555</v>
      </c>
      <c r="GC8" s="8">
        <v>556</v>
      </c>
      <c r="GD8" s="8">
        <v>554</v>
      </c>
      <c r="GE8" s="8">
        <v>552</v>
      </c>
      <c r="GF8" s="8">
        <v>561</v>
      </c>
      <c r="GG8" s="8">
        <v>569</v>
      </c>
      <c r="GH8" s="8">
        <v>570</v>
      </c>
      <c r="GI8" s="8">
        <v>578</v>
      </c>
      <c r="GJ8" s="8">
        <v>577</v>
      </c>
      <c r="GK8" s="8">
        <v>576</v>
      </c>
      <c r="GL8" s="8">
        <v>575</v>
      </c>
      <c r="GN8" s="8">
        <v>575</v>
      </c>
      <c r="GO8" s="8">
        <v>591</v>
      </c>
      <c r="GP8" s="8">
        <v>592</v>
      </c>
      <c r="GQ8" s="8">
        <v>593</v>
      </c>
      <c r="GR8" s="8">
        <v>597</v>
      </c>
      <c r="GS8" s="8">
        <v>598</v>
      </c>
      <c r="GT8" s="8">
        <v>597</v>
      </c>
      <c r="GU8" s="8">
        <v>604</v>
      </c>
      <c r="GV8" s="8">
        <v>614</v>
      </c>
      <c r="GW8" s="8">
        <v>628</v>
      </c>
      <c r="GX8" s="8">
        <v>626</v>
      </c>
    </row>
    <row r="9" spans="1:206" x14ac:dyDescent="0.25">
      <c r="A9" s="3" t="s">
        <v>7</v>
      </c>
      <c r="B9" s="8">
        <v>477</v>
      </c>
      <c r="C9" s="8">
        <v>476</v>
      </c>
      <c r="D9" s="8">
        <v>502</v>
      </c>
      <c r="E9" s="8">
        <v>486</v>
      </c>
      <c r="F9" s="8">
        <v>478</v>
      </c>
      <c r="G9" s="8">
        <v>472</v>
      </c>
      <c r="H9" s="8">
        <v>468</v>
      </c>
      <c r="I9" s="8">
        <v>469</v>
      </c>
      <c r="J9" s="8">
        <v>469</v>
      </c>
      <c r="K9" s="8">
        <v>468</v>
      </c>
      <c r="L9" s="8">
        <v>469</v>
      </c>
      <c r="N9" s="15">
        <v>469</v>
      </c>
      <c r="O9" s="8">
        <v>470</v>
      </c>
      <c r="P9" s="8">
        <v>478</v>
      </c>
      <c r="Q9" s="8">
        <v>473</v>
      </c>
      <c r="R9" s="8">
        <v>473</v>
      </c>
      <c r="S9" s="8">
        <v>473</v>
      </c>
      <c r="T9" s="8">
        <v>473</v>
      </c>
      <c r="U9" s="16">
        <v>469</v>
      </c>
      <c r="V9" s="8">
        <v>474</v>
      </c>
      <c r="W9" s="16">
        <v>473</v>
      </c>
      <c r="X9" s="16">
        <v>470</v>
      </c>
      <c r="Y9" s="16">
        <v>471</v>
      </c>
      <c r="AA9" s="20">
        <v>471</v>
      </c>
      <c r="AB9" s="8">
        <v>473</v>
      </c>
      <c r="AC9" s="8">
        <v>474</v>
      </c>
      <c r="AD9" s="8">
        <v>473</v>
      </c>
      <c r="AE9" s="8">
        <v>473</v>
      </c>
      <c r="AF9" s="8">
        <v>474</v>
      </c>
      <c r="AG9" s="8">
        <v>474</v>
      </c>
      <c r="AH9" s="8">
        <v>473</v>
      </c>
      <c r="AI9" s="8">
        <v>470</v>
      </c>
      <c r="AJ9" s="8">
        <v>469</v>
      </c>
      <c r="AK9" s="8">
        <v>468</v>
      </c>
      <c r="AL9" s="8">
        <v>468</v>
      </c>
      <c r="AN9" s="8">
        <v>468</v>
      </c>
      <c r="AO9" s="8">
        <v>468</v>
      </c>
      <c r="AP9" s="8">
        <v>468</v>
      </c>
      <c r="AQ9" s="8">
        <v>469</v>
      </c>
      <c r="AR9" s="8">
        <v>470</v>
      </c>
      <c r="AS9" s="8">
        <v>470</v>
      </c>
      <c r="AT9" s="8">
        <v>473</v>
      </c>
      <c r="AU9" s="8">
        <v>472</v>
      </c>
      <c r="AV9" s="8">
        <v>471</v>
      </c>
      <c r="AW9" s="8">
        <v>471</v>
      </c>
      <c r="AX9" s="8">
        <v>470</v>
      </c>
      <c r="AY9" s="8">
        <v>470</v>
      </c>
      <c r="BA9" s="8">
        <v>471</v>
      </c>
      <c r="BB9" s="8">
        <v>469</v>
      </c>
      <c r="BC9" s="8">
        <v>468</v>
      </c>
      <c r="BD9" s="8">
        <v>469</v>
      </c>
      <c r="BE9" s="8">
        <v>470</v>
      </c>
      <c r="BF9" s="8">
        <v>468</v>
      </c>
      <c r="BG9" s="8">
        <v>467</v>
      </c>
      <c r="BH9" s="8">
        <v>467</v>
      </c>
      <c r="BI9" s="8">
        <v>467</v>
      </c>
      <c r="BJ9" s="8">
        <v>453</v>
      </c>
      <c r="BK9" s="8">
        <v>452</v>
      </c>
      <c r="BL9" s="8">
        <v>452</v>
      </c>
      <c r="BN9" s="8">
        <v>452</v>
      </c>
      <c r="BO9" s="8">
        <v>451</v>
      </c>
      <c r="BP9" s="8">
        <v>450</v>
      </c>
      <c r="BQ9" s="8">
        <v>449</v>
      </c>
      <c r="BR9" s="8">
        <v>448</v>
      </c>
      <c r="BS9" s="8">
        <v>449</v>
      </c>
      <c r="BT9" s="8">
        <v>447</v>
      </c>
      <c r="BU9" s="8">
        <v>447</v>
      </c>
      <c r="BV9" s="8">
        <v>448</v>
      </c>
      <c r="BW9" s="8">
        <v>448</v>
      </c>
      <c r="BX9" s="8">
        <v>448</v>
      </c>
      <c r="BY9" s="8">
        <v>447</v>
      </c>
      <c r="CA9" s="22">
        <v>448</v>
      </c>
      <c r="CB9" s="22">
        <v>448</v>
      </c>
      <c r="CC9" s="22">
        <f>440+15</f>
        <v>455</v>
      </c>
      <c r="CD9" s="8">
        <f>442+15</f>
        <v>457</v>
      </c>
      <c r="CE9" s="8">
        <f>442+15</f>
        <v>457</v>
      </c>
      <c r="CF9" s="8">
        <f>446+17</f>
        <v>463</v>
      </c>
      <c r="CG9" s="8">
        <f>442+22</f>
        <v>464</v>
      </c>
      <c r="CH9" s="8">
        <f>444+22</f>
        <v>466</v>
      </c>
      <c r="CI9" s="8">
        <f>448+22</f>
        <v>470</v>
      </c>
      <c r="CJ9" s="8">
        <f>448+23</f>
        <v>471</v>
      </c>
      <c r="CK9" s="8">
        <f>447+23</f>
        <v>470</v>
      </c>
      <c r="CL9" s="8">
        <f>447+23</f>
        <v>470</v>
      </c>
      <c r="CN9" s="8">
        <f>447+24</f>
        <v>471</v>
      </c>
      <c r="CO9" s="8">
        <v>472</v>
      </c>
      <c r="CP9" s="8">
        <v>472</v>
      </c>
      <c r="CQ9" s="8">
        <f>449+22</f>
        <v>471</v>
      </c>
      <c r="CR9" s="8">
        <f>448+22</f>
        <v>470</v>
      </c>
      <c r="CS9" s="8">
        <f>446+23</f>
        <v>469</v>
      </c>
      <c r="CT9" s="8">
        <f>445+24</f>
        <v>469</v>
      </c>
      <c r="CU9" s="8">
        <v>469</v>
      </c>
      <c r="CV9" s="8">
        <f>441+26</f>
        <v>467</v>
      </c>
      <c r="CW9" s="8">
        <f>438+29</f>
        <v>467</v>
      </c>
      <c r="CX9" s="8">
        <f>445+31</f>
        <v>476</v>
      </c>
      <c r="CY9" s="8">
        <f>444+32</f>
        <v>476</v>
      </c>
      <c r="DA9" s="8">
        <f>449+26</f>
        <v>475</v>
      </c>
      <c r="DB9" s="8">
        <f>452+24</f>
        <v>476</v>
      </c>
      <c r="DC9" s="8">
        <f>452+24</f>
        <v>476</v>
      </c>
      <c r="DD9" s="8">
        <f>452+23</f>
        <v>475</v>
      </c>
      <c r="DE9" s="8">
        <f>451+24</f>
        <v>475</v>
      </c>
      <c r="DF9" s="8">
        <f>449+24</f>
        <v>473</v>
      </c>
      <c r="DG9" s="8">
        <f>458+14</f>
        <v>472</v>
      </c>
      <c r="DH9" s="8">
        <f>457+15</f>
        <v>472</v>
      </c>
      <c r="DI9" s="8">
        <v>469</v>
      </c>
      <c r="DJ9" s="8">
        <f>455+14</f>
        <v>469</v>
      </c>
      <c r="DK9" s="8">
        <v>468</v>
      </c>
      <c r="DL9" s="8">
        <v>468</v>
      </c>
      <c r="DN9" s="8">
        <v>465</v>
      </c>
      <c r="DO9" s="8">
        <f>441+9</f>
        <v>450</v>
      </c>
      <c r="DP9" s="8">
        <f>429+11</f>
        <v>440</v>
      </c>
      <c r="DQ9" s="8">
        <v>440</v>
      </c>
      <c r="DR9" s="8">
        <v>440</v>
      </c>
      <c r="DS9" s="8">
        <v>440</v>
      </c>
      <c r="DT9" s="8">
        <v>440</v>
      </c>
      <c r="DU9" s="8">
        <v>440</v>
      </c>
      <c r="DV9" s="8">
        <v>440</v>
      </c>
      <c r="DW9" s="8">
        <v>439</v>
      </c>
      <c r="DX9" s="8">
        <v>438</v>
      </c>
      <c r="DY9" s="8">
        <v>437</v>
      </c>
      <c r="EA9" s="8">
        <v>434</v>
      </c>
      <c r="EB9" s="8">
        <v>425</v>
      </c>
      <c r="EC9" s="8">
        <v>418</v>
      </c>
      <c r="ED9" s="8">
        <v>296</v>
      </c>
      <c r="EE9" s="8">
        <v>303</v>
      </c>
      <c r="EF9" s="8">
        <v>303</v>
      </c>
      <c r="EG9" s="8">
        <v>310</v>
      </c>
      <c r="EH9" s="8">
        <v>310</v>
      </c>
      <c r="EI9" s="8">
        <v>312</v>
      </c>
      <c r="EJ9" s="8">
        <v>325</v>
      </c>
      <c r="EK9" s="8">
        <v>321</v>
      </c>
      <c r="EL9" s="8">
        <v>325</v>
      </c>
      <c r="EN9" s="8">
        <v>325</v>
      </c>
      <c r="EO9" s="8">
        <v>325</v>
      </c>
      <c r="EP9" s="8">
        <v>321</v>
      </c>
      <c r="EQ9" s="8">
        <v>321</v>
      </c>
      <c r="ER9" s="8">
        <v>320</v>
      </c>
      <c r="ES9" s="8">
        <v>319</v>
      </c>
      <c r="ET9" s="8">
        <v>319</v>
      </c>
      <c r="EU9" s="8">
        <v>319</v>
      </c>
      <c r="EV9" s="8">
        <v>330</v>
      </c>
      <c r="EW9" s="8">
        <v>331</v>
      </c>
      <c r="EX9" s="8">
        <v>323</v>
      </c>
      <c r="EY9" s="8">
        <v>323</v>
      </c>
      <c r="FA9" s="8">
        <v>323</v>
      </c>
      <c r="FB9" s="8">
        <v>321</v>
      </c>
      <c r="FC9" s="8">
        <v>321</v>
      </c>
      <c r="FD9" s="8">
        <v>323</v>
      </c>
      <c r="FE9" s="8">
        <v>323</v>
      </c>
      <c r="FF9" s="8">
        <v>331</v>
      </c>
      <c r="FG9" s="8">
        <v>334</v>
      </c>
      <c r="FH9" s="8">
        <v>337</v>
      </c>
      <c r="FI9" s="8">
        <v>337</v>
      </c>
      <c r="FJ9" s="8">
        <v>335</v>
      </c>
      <c r="FK9" s="8">
        <v>334</v>
      </c>
      <c r="FL9" s="8">
        <v>337</v>
      </c>
      <c r="FN9" s="8">
        <v>337</v>
      </c>
      <c r="FO9" s="8">
        <v>347</v>
      </c>
      <c r="FP9" s="8">
        <v>345</v>
      </c>
      <c r="FQ9" s="8">
        <v>345</v>
      </c>
      <c r="FR9" s="8">
        <v>362</v>
      </c>
      <c r="FS9" s="8">
        <v>360</v>
      </c>
      <c r="FT9" s="8">
        <v>361</v>
      </c>
      <c r="FU9" s="8">
        <v>378</v>
      </c>
      <c r="FV9" s="8">
        <v>379</v>
      </c>
      <c r="FW9" s="8">
        <v>380</v>
      </c>
      <c r="FX9" s="8">
        <v>392</v>
      </c>
      <c r="FY9" s="8">
        <v>394</v>
      </c>
      <c r="GA9" s="8">
        <v>396</v>
      </c>
      <c r="GB9" s="8">
        <v>396</v>
      </c>
      <c r="GC9" s="8">
        <v>397</v>
      </c>
      <c r="GD9" s="8">
        <v>407</v>
      </c>
      <c r="GE9" s="8">
        <v>390</v>
      </c>
      <c r="GF9" s="8">
        <v>390</v>
      </c>
      <c r="GG9" s="8">
        <v>399</v>
      </c>
      <c r="GH9" s="8">
        <v>399</v>
      </c>
      <c r="GI9" s="8">
        <v>400</v>
      </c>
      <c r="GJ9" s="8">
        <v>409</v>
      </c>
      <c r="GK9" s="8">
        <v>442</v>
      </c>
      <c r="GL9" s="8">
        <v>442</v>
      </c>
      <c r="GN9" s="8">
        <v>443</v>
      </c>
      <c r="GO9" s="8">
        <v>447</v>
      </c>
      <c r="GP9" s="8">
        <v>447</v>
      </c>
      <c r="GQ9" s="8">
        <v>466</v>
      </c>
      <c r="GR9" s="8">
        <v>472</v>
      </c>
      <c r="GS9" s="8">
        <v>490</v>
      </c>
      <c r="GT9" s="8">
        <v>506</v>
      </c>
      <c r="GU9" s="8">
        <v>508</v>
      </c>
      <c r="GV9" s="8">
        <v>502</v>
      </c>
      <c r="GW9" s="8">
        <v>505</v>
      </c>
      <c r="GX9" s="8">
        <v>505</v>
      </c>
    </row>
    <row r="10" spans="1:206" x14ac:dyDescent="0.25">
      <c r="A10" s="4" t="s">
        <v>8</v>
      </c>
      <c r="B10" s="9">
        <f>SUM(B11:B15)</f>
        <v>2771</v>
      </c>
      <c r="C10" s="9">
        <f t="shared" ref="C10:L10" si="17">SUM(C11:C15)</f>
        <v>2754</v>
      </c>
      <c r="D10" s="9">
        <f t="shared" si="17"/>
        <v>3096</v>
      </c>
      <c r="E10" s="9">
        <f t="shared" si="17"/>
        <v>2512</v>
      </c>
      <c r="F10" s="9">
        <f t="shared" si="17"/>
        <v>2403</v>
      </c>
      <c r="G10" s="9">
        <f t="shared" si="17"/>
        <v>2301</v>
      </c>
      <c r="H10" s="9">
        <f t="shared" si="17"/>
        <v>2201</v>
      </c>
      <c r="I10" s="9">
        <f t="shared" si="17"/>
        <v>2155</v>
      </c>
      <c r="J10" s="9">
        <f t="shared" si="17"/>
        <v>2099</v>
      </c>
      <c r="K10" s="9">
        <f t="shared" si="17"/>
        <v>2094</v>
      </c>
      <c r="L10" s="9">
        <f t="shared" si="17"/>
        <v>2086</v>
      </c>
      <c r="N10" s="17">
        <f>SUM(N11:N15)</f>
        <v>2072</v>
      </c>
      <c r="O10" s="9">
        <f t="shared" ref="O10:Y10" si="18">SUM(O11:O15)</f>
        <v>2068</v>
      </c>
      <c r="P10" s="9">
        <f t="shared" si="18"/>
        <v>2124</v>
      </c>
      <c r="Q10" s="9">
        <f t="shared" si="18"/>
        <v>2120</v>
      </c>
      <c r="R10" s="9">
        <f t="shared" si="18"/>
        <v>2103</v>
      </c>
      <c r="S10" s="9">
        <f t="shared" si="18"/>
        <v>2088</v>
      </c>
      <c r="T10" s="9">
        <f t="shared" si="18"/>
        <v>2035</v>
      </c>
      <c r="U10" s="9">
        <f t="shared" si="18"/>
        <v>2149</v>
      </c>
      <c r="V10" s="9">
        <f t="shared" si="18"/>
        <v>1998</v>
      </c>
      <c r="W10" s="9">
        <f t="shared" si="18"/>
        <v>2038</v>
      </c>
      <c r="X10" s="9">
        <f t="shared" si="18"/>
        <v>2033</v>
      </c>
      <c r="Y10" s="9">
        <f t="shared" si="18"/>
        <v>2019</v>
      </c>
      <c r="AA10" s="17">
        <f>SUM(AA11:AA15)</f>
        <v>2013</v>
      </c>
      <c r="AB10" s="9">
        <f t="shared" ref="AB10:AL10" si="19">SUM(AB11:AB15)</f>
        <v>2008</v>
      </c>
      <c r="AC10" s="9">
        <f t="shared" si="19"/>
        <v>1998</v>
      </c>
      <c r="AD10" s="9">
        <f t="shared" si="19"/>
        <v>2013</v>
      </c>
      <c r="AE10" s="9">
        <f t="shared" si="19"/>
        <v>2017</v>
      </c>
      <c r="AF10" s="9">
        <f t="shared" si="19"/>
        <v>2016</v>
      </c>
      <c r="AG10" s="9">
        <f t="shared" si="19"/>
        <v>2015</v>
      </c>
      <c r="AH10" s="9">
        <f t="shared" si="19"/>
        <v>1984</v>
      </c>
      <c r="AI10" s="9">
        <f t="shared" si="19"/>
        <v>1987</v>
      </c>
      <c r="AJ10" s="9">
        <f t="shared" si="19"/>
        <v>1980</v>
      </c>
      <c r="AK10" s="9">
        <f t="shared" si="19"/>
        <v>1978</v>
      </c>
      <c r="AL10" s="9">
        <f t="shared" si="19"/>
        <v>1959</v>
      </c>
      <c r="AN10" s="9">
        <f t="shared" ref="AN10:AY10" si="20">SUM(AN11:AN15)</f>
        <v>1961</v>
      </c>
      <c r="AO10" s="9">
        <f t="shared" si="20"/>
        <v>1930</v>
      </c>
      <c r="AP10" s="9">
        <f t="shared" si="20"/>
        <v>1958</v>
      </c>
      <c r="AQ10" s="9">
        <f t="shared" si="20"/>
        <v>1962</v>
      </c>
      <c r="AR10" s="9">
        <f t="shared" si="20"/>
        <v>1955</v>
      </c>
      <c r="AS10" s="9">
        <f t="shared" si="20"/>
        <v>1971</v>
      </c>
      <c r="AT10" s="9">
        <f t="shared" si="20"/>
        <v>1968</v>
      </c>
      <c r="AU10" s="9">
        <f t="shared" si="20"/>
        <v>1995</v>
      </c>
      <c r="AV10" s="9">
        <f t="shared" si="20"/>
        <v>1999</v>
      </c>
      <c r="AW10" s="9">
        <f t="shared" si="20"/>
        <v>2007</v>
      </c>
      <c r="AX10" s="9">
        <f t="shared" si="20"/>
        <v>2005</v>
      </c>
      <c r="AY10" s="9">
        <f t="shared" si="20"/>
        <v>2015</v>
      </c>
      <c r="BA10" s="9">
        <f t="shared" ref="BA10:BL10" si="21">SUM(BA11:BA15)</f>
        <v>2014</v>
      </c>
      <c r="BB10" s="9">
        <f t="shared" si="21"/>
        <v>2013</v>
      </c>
      <c r="BC10" s="9">
        <f t="shared" si="21"/>
        <v>1995</v>
      </c>
      <c r="BD10" s="9">
        <f t="shared" si="21"/>
        <v>1982</v>
      </c>
      <c r="BE10" s="9">
        <f t="shared" si="21"/>
        <v>1973</v>
      </c>
      <c r="BF10" s="9">
        <f t="shared" si="21"/>
        <v>1974</v>
      </c>
      <c r="BG10" s="9">
        <f t="shared" si="21"/>
        <v>1979</v>
      </c>
      <c r="BH10" s="9">
        <f t="shared" si="21"/>
        <v>1981</v>
      </c>
      <c r="BI10" s="9">
        <f t="shared" si="21"/>
        <v>2000</v>
      </c>
      <c r="BJ10" s="9">
        <f t="shared" si="21"/>
        <v>2019</v>
      </c>
      <c r="BK10" s="9">
        <f t="shared" si="21"/>
        <v>2033</v>
      </c>
      <c r="BL10" s="9">
        <f t="shared" si="21"/>
        <v>2029</v>
      </c>
      <c r="BN10" s="9">
        <f t="shared" ref="BN10:BY10" si="22">SUM(BN11:BN15)</f>
        <v>2028</v>
      </c>
      <c r="BO10" s="9">
        <f t="shared" si="22"/>
        <v>2059</v>
      </c>
      <c r="BP10" s="9">
        <f t="shared" si="22"/>
        <v>2052</v>
      </c>
      <c r="BQ10" s="9">
        <f t="shared" si="22"/>
        <v>2058</v>
      </c>
      <c r="BR10" s="9">
        <f t="shared" si="22"/>
        <v>2050</v>
      </c>
      <c r="BS10" s="9">
        <f t="shared" si="22"/>
        <v>2047</v>
      </c>
      <c r="BT10" s="9">
        <f t="shared" si="22"/>
        <v>2042</v>
      </c>
      <c r="BU10" s="9">
        <f t="shared" si="22"/>
        <v>2037</v>
      </c>
      <c r="BV10" s="9">
        <f t="shared" si="22"/>
        <v>2032</v>
      </c>
      <c r="BW10" s="9">
        <f t="shared" si="22"/>
        <v>2038</v>
      </c>
      <c r="BX10" s="9">
        <f t="shared" si="22"/>
        <v>2044</v>
      </c>
      <c r="BY10" s="9">
        <f t="shared" si="22"/>
        <v>2034</v>
      </c>
      <c r="CA10" s="23">
        <f t="shared" ref="CA10:CL10" si="23">SUM(CA11:CA15)</f>
        <v>2037</v>
      </c>
      <c r="CB10" s="23">
        <f t="shared" si="23"/>
        <v>2058</v>
      </c>
      <c r="CC10" s="9">
        <f t="shared" si="23"/>
        <v>2067</v>
      </c>
      <c r="CD10" s="9">
        <f t="shared" si="23"/>
        <v>2066</v>
      </c>
      <c r="CE10" s="9">
        <f t="shared" si="23"/>
        <v>2066</v>
      </c>
      <c r="CF10" s="9">
        <f t="shared" si="23"/>
        <v>2068</v>
      </c>
      <c r="CG10" s="9">
        <f t="shared" si="23"/>
        <v>2060</v>
      </c>
      <c r="CH10" s="9">
        <f t="shared" si="23"/>
        <v>2055</v>
      </c>
      <c r="CI10" s="9">
        <f t="shared" si="23"/>
        <v>2052</v>
      </c>
      <c r="CJ10" s="9">
        <f t="shared" si="23"/>
        <v>2046</v>
      </c>
      <c r="CK10" s="9">
        <f t="shared" si="23"/>
        <v>2049</v>
      </c>
      <c r="CL10" s="9">
        <f t="shared" si="23"/>
        <v>2066</v>
      </c>
      <c r="CN10" s="9">
        <f t="shared" ref="CN10:CY10" si="24">SUM(CN11:CN15)</f>
        <v>2067</v>
      </c>
      <c r="CO10" s="9">
        <f>SUM(CO11:CO15)</f>
        <v>2067</v>
      </c>
      <c r="CP10" s="9">
        <f>SUM(CP11:CP15)</f>
        <v>2067</v>
      </c>
      <c r="CQ10" s="9">
        <f>SUM(CQ11:CQ15)</f>
        <v>2071</v>
      </c>
      <c r="CR10" s="9">
        <f>SUM(CR11:CR15)</f>
        <v>2077</v>
      </c>
      <c r="CS10" s="9">
        <f t="shared" ref="CS10:CX10" si="25">SUM(CS11:CS15)</f>
        <v>2076</v>
      </c>
      <c r="CT10" s="9">
        <f t="shared" si="25"/>
        <v>2084</v>
      </c>
      <c r="CU10" s="9">
        <f t="shared" si="25"/>
        <v>2087</v>
      </c>
      <c r="CV10" s="9">
        <f t="shared" si="25"/>
        <v>2091</v>
      </c>
      <c r="CW10" s="9">
        <f t="shared" si="25"/>
        <v>2090</v>
      </c>
      <c r="CX10" s="9">
        <f t="shared" si="25"/>
        <v>2092</v>
      </c>
      <c r="CY10" s="9">
        <f>SUM(CY11:CY15)</f>
        <v>2090</v>
      </c>
      <c r="DA10" s="9">
        <f t="shared" ref="DA10:DL10" si="26">SUM(DA11:DA15)</f>
        <v>2085</v>
      </c>
      <c r="DB10" s="9">
        <f t="shared" si="26"/>
        <v>2092</v>
      </c>
      <c r="DC10" s="9">
        <f t="shared" si="26"/>
        <v>2095</v>
      </c>
      <c r="DD10" s="9">
        <f t="shared" si="26"/>
        <v>2094</v>
      </c>
      <c r="DE10" s="9">
        <f t="shared" si="26"/>
        <v>2107</v>
      </c>
      <c r="DF10" s="9">
        <f t="shared" si="26"/>
        <v>2112</v>
      </c>
      <c r="DG10" s="9">
        <f t="shared" si="26"/>
        <v>2111</v>
      </c>
      <c r="DH10" s="9">
        <f t="shared" si="26"/>
        <v>2112</v>
      </c>
      <c r="DI10" s="9">
        <f t="shared" si="26"/>
        <v>2133</v>
      </c>
      <c r="DJ10" s="9">
        <f t="shared" si="26"/>
        <v>2158</v>
      </c>
      <c r="DK10" s="9">
        <f t="shared" si="26"/>
        <v>2163</v>
      </c>
      <c r="DL10" s="9">
        <f t="shared" si="26"/>
        <v>2169</v>
      </c>
      <c r="DN10" s="9">
        <f t="shared" ref="DN10:DY10" si="27">SUM(DN11:DN15)</f>
        <v>2180</v>
      </c>
      <c r="DO10" s="9">
        <f t="shared" si="27"/>
        <v>2190</v>
      </c>
      <c r="DP10" s="9">
        <f t="shared" si="27"/>
        <v>2212</v>
      </c>
      <c r="DQ10" s="9">
        <f t="shared" si="27"/>
        <v>2229</v>
      </c>
      <c r="DR10" s="9">
        <f t="shared" si="27"/>
        <v>2240</v>
      </c>
      <c r="DS10" s="9">
        <f t="shared" si="27"/>
        <v>2244</v>
      </c>
      <c r="DT10" s="9">
        <f t="shared" si="27"/>
        <v>2253</v>
      </c>
      <c r="DU10" s="9">
        <f t="shared" si="27"/>
        <v>2259</v>
      </c>
      <c r="DV10" s="9">
        <f t="shared" si="27"/>
        <v>2264</v>
      </c>
      <c r="DW10" s="9">
        <f t="shared" si="27"/>
        <v>2274</v>
      </c>
      <c r="DX10" s="9">
        <f t="shared" si="27"/>
        <v>2279</v>
      </c>
      <c r="DY10" s="9">
        <f t="shared" si="27"/>
        <v>2291</v>
      </c>
      <c r="EA10" s="9">
        <f t="shared" ref="EA10:EL10" si="28">SUM(EA11:EA15)</f>
        <v>2296</v>
      </c>
      <c r="EB10" s="9">
        <f t="shared" si="28"/>
        <v>2316</v>
      </c>
      <c r="EC10" s="9">
        <f t="shared" si="28"/>
        <v>2327</v>
      </c>
      <c r="ED10" s="9">
        <f t="shared" si="28"/>
        <v>2328</v>
      </c>
      <c r="EE10" s="9">
        <f t="shared" si="28"/>
        <v>2301</v>
      </c>
      <c r="EF10" s="9">
        <f t="shared" si="28"/>
        <v>2318</v>
      </c>
      <c r="EG10" s="9">
        <f t="shared" si="28"/>
        <v>2324</v>
      </c>
      <c r="EH10" s="9">
        <f t="shared" si="28"/>
        <v>2330</v>
      </c>
      <c r="EI10" s="9">
        <f t="shared" si="28"/>
        <v>2327</v>
      </c>
      <c r="EJ10" s="9">
        <f t="shared" si="28"/>
        <v>2342</v>
      </c>
      <c r="EK10" s="9">
        <f t="shared" si="28"/>
        <v>2342</v>
      </c>
      <c r="EL10" s="9">
        <f t="shared" si="28"/>
        <v>2351</v>
      </c>
      <c r="EN10" s="9">
        <f t="shared" ref="EN10:EY10" si="29">SUM(EN11:EN15)</f>
        <v>2350</v>
      </c>
      <c r="EO10" s="9">
        <f t="shared" si="29"/>
        <v>2364</v>
      </c>
      <c r="EP10" s="9">
        <f t="shared" si="29"/>
        <v>2367</v>
      </c>
      <c r="EQ10" s="9">
        <f t="shared" si="29"/>
        <v>2378</v>
      </c>
      <c r="ER10" s="9">
        <f t="shared" si="29"/>
        <v>2379</v>
      </c>
      <c r="ES10" s="9">
        <f t="shared" si="29"/>
        <v>2381</v>
      </c>
      <c r="ET10" s="9">
        <f t="shared" si="29"/>
        <v>2385</v>
      </c>
      <c r="EU10" s="9">
        <f t="shared" si="29"/>
        <v>2402</v>
      </c>
      <c r="EV10" s="9">
        <f t="shared" si="29"/>
        <v>2415</v>
      </c>
      <c r="EW10" s="9">
        <f t="shared" si="29"/>
        <v>2426</v>
      </c>
      <c r="EX10" s="9">
        <f t="shared" si="29"/>
        <v>2426</v>
      </c>
      <c r="EY10" s="9">
        <f t="shared" si="29"/>
        <v>2432</v>
      </c>
      <c r="FA10" s="9">
        <f t="shared" ref="FA10:FL10" si="30">SUM(FA11:FA15)</f>
        <v>2433</v>
      </c>
      <c r="FB10" s="9">
        <f t="shared" si="30"/>
        <v>2440</v>
      </c>
      <c r="FC10" s="9">
        <f t="shared" si="30"/>
        <v>2450</v>
      </c>
      <c r="FD10" s="9">
        <f t="shared" si="30"/>
        <v>2464</v>
      </c>
      <c r="FE10" s="9">
        <f t="shared" si="30"/>
        <v>2470</v>
      </c>
      <c r="FF10" s="9">
        <f t="shared" si="30"/>
        <v>2474</v>
      </c>
      <c r="FG10" s="9">
        <f t="shared" si="30"/>
        <v>2484</v>
      </c>
      <c r="FH10" s="9">
        <f t="shared" si="30"/>
        <v>2499</v>
      </c>
      <c r="FI10" s="9">
        <f t="shared" si="30"/>
        <v>2511</v>
      </c>
      <c r="FJ10" s="9">
        <f t="shared" si="30"/>
        <v>2521</v>
      </c>
      <c r="FK10" s="9">
        <f t="shared" si="30"/>
        <v>2537</v>
      </c>
      <c r="FL10" s="9">
        <f t="shared" si="30"/>
        <v>2568</v>
      </c>
      <c r="FN10" s="9">
        <f t="shared" ref="FN10:FY10" si="31">SUM(FN11:FN15)</f>
        <v>2552</v>
      </c>
      <c r="FO10" s="9">
        <f t="shared" si="31"/>
        <v>2576</v>
      </c>
      <c r="FP10" s="9">
        <f t="shared" si="31"/>
        <v>2597</v>
      </c>
      <c r="FQ10" s="9">
        <f t="shared" si="31"/>
        <v>2612</v>
      </c>
      <c r="FR10" s="9">
        <f t="shared" si="31"/>
        <v>2623</v>
      </c>
      <c r="FS10" s="9">
        <f t="shared" si="31"/>
        <v>2640</v>
      </c>
      <c r="FT10" s="9">
        <f t="shared" si="31"/>
        <v>2673</v>
      </c>
      <c r="FU10" s="9">
        <f t="shared" si="31"/>
        <v>2692</v>
      </c>
      <c r="FV10" s="9">
        <f t="shared" si="31"/>
        <v>2701</v>
      </c>
      <c r="FW10" s="9">
        <f t="shared" si="31"/>
        <v>2717</v>
      </c>
      <c r="FX10" s="9">
        <f t="shared" si="31"/>
        <v>2744</v>
      </c>
      <c r="FY10" s="9">
        <f t="shared" si="31"/>
        <v>2759</v>
      </c>
      <c r="GA10" s="9">
        <f t="shared" ref="GA10:GL10" si="32">SUM(GA11:GA15)</f>
        <v>2767</v>
      </c>
      <c r="GB10" s="9">
        <f t="shared" si="32"/>
        <v>2786</v>
      </c>
      <c r="GC10" s="9">
        <f t="shared" si="32"/>
        <v>2802</v>
      </c>
      <c r="GD10" s="9">
        <f t="shared" si="32"/>
        <v>2814</v>
      </c>
      <c r="GE10" s="9">
        <f t="shared" si="32"/>
        <v>2839</v>
      </c>
      <c r="GF10" s="9">
        <f t="shared" si="32"/>
        <v>2875</v>
      </c>
      <c r="GG10" s="9">
        <f t="shared" si="32"/>
        <v>2912</v>
      </c>
      <c r="GH10" s="9">
        <f t="shared" si="32"/>
        <v>2926</v>
      </c>
      <c r="GI10" s="9">
        <f t="shared" si="32"/>
        <v>2933</v>
      </c>
      <c r="GJ10" s="9">
        <f t="shared" si="32"/>
        <v>2943</v>
      </c>
      <c r="GK10" s="9">
        <f t="shared" si="32"/>
        <v>3152</v>
      </c>
      <c r="GL10" s="9">
        <f t="shared" si="32"/>
        <v>3148</v>
      </c>
      <c r="GN10" s="9">
        <f t="shared" ref="GN10:GX10" si="33">SUM(GN11:GN15)</f>
        <v>3152</v>
      </c>
      <c r="GO10" s="9">
        <f t="shared" si="33"/>
        <v>3160</v>
      </c>
      <c r="GP10" s="9">
        <f t="shared" si="33"/>
        <v>3169</v>
      </c>
      <c r="GQ10" s="9">
        <f t="shared" si="33"/>
        <v>3152</v>
      </c>
      <c r="GR10" s="9">
        <f t="shared" si="33"/>
        <v>3151</v>
      </c>
      <c r="GS10" s="9">
        <f t="shared" si="33"/>
        <v>3138</v>
      </c>
      <c r="GT10" s="9">
        <f t="shared" si="33"/>
        <v>3132</v>
      </c>
      <c r="GU10" s="9">
        <f t="shared" si="33"/>
        <v>3131</v>
      </c>
      <c r="GV10" s="9">
        <f t="shared" si="33"/>
        <v>3155</v>
      </c>
      <c r="GW10" s="9">
        <f t="shared" si="33"/>
        <v>3171</v>
      </c>
      <c r="GX10" s="9">
        <f t="shared" si="33"/>
        <v>3174</v>
      </c>
    </row>
    <row r="11" spans="1:206" x14ac:dyDescent="0.25">
      <c r="A11" s="3" t="s">
        <v>9</v>
      </c>
      <c r="B11" s="8">
        <v>8</v>
      </c>
      <c r="C11" s="8">
        <v>8</v>
      </c>
      <c r="D11" s="8">
        <v>10</v>
      </c>
      <c r="E11" s="8">
        <v>10</v>
      </c>
      <c r="F11" s="8">
        <v>9</v>
      </c>
      <c r="G11" s="8">
        <v>7</v>
      </c>
      <c r="H11" s="8">
        <v>7</v>
      </c>
      <c r="I11" s="8">
        <v>7</v>
      </c>
      <c r="J11" s="8">
        <v>7</v>
      </c>
      <c r="K11" s="8">
        <v>7</v>
      </c>
      <c r="L11" s="8">
        <v>7</v>
      </c>
      <c r="N11" s="15">
        <v>7</v>
      </c>
      <c r="O11" s="8">
        <v>7</v>
      </c>
      <c r="P11" s="8">
        <v>7</v>
      </c>
      <c r="Q11" s="8">
        <v>7</v>
      </c>
      <c r="R11" s="8">
        <v>8</v>
      </c>
      <c r="S11" s="8">
        <v>7</v>
      </c>
      <c r="T11" s="8">
        <v>7</v>
      </c>
      <c r="U11" s="16">
        <v>7</v>
      </c>
      <c r="V11" s="8">
        <v>7</v>
      </c>
      <c r="W11" s="16">
        <v>8</v>
      </c>
      <c r="X11" s="16">
        <v>8</v>
      </c>
      <c r="Y11" s="16">
        <v>8</v>
      </c>
      <c r="AA11" s="20">
        <v>8</v>
      </c>
      <c r="AB11" s="8">
        <v>8</v>
      </c>
      <c r="AC11" s="8">
        <v>8</v>
      </c>
      <c r="AD11" s="8">
        <v>8</v>
      </c>
      <c r="AE11" s="8">
        <v>8</v>
      </c>
      <c r="AF11" s="8">
        <v>8</v>
      </c>
      <c r="AG11" s="8">
        <v>9</v>
      </c>
      <c r="AH11" s="8">
        <v>9</v>
      </c>
      <c r="AI11" s="8">
        <v>9</v>
      </c>
      <c r="AJ11" s="8">
        <v>9</v>
      </c>
      <c r="AK11" s="8">
        <v>9</v>
      </c>
      <c r="AL11" s="8">
        <v>9</v>
      </c>
      <c r="AN11" s="8">
        <v>9</v>
      </c>
      <c r="AO11" s="8">
        <v>10</v>
      </c>
      <c r="AP11" s="8">
        <v>10</v>
      </c>
      <c r="AQ11" s="8">
        <v>10</v>
      </c>
      <c r="AR11" s="8">
        <v>10</v>
      </c>
      <c r="AS11" s="8">
        <v>10</v>
      </c>
      <c r="AT11" s="8">
        <v>10</v>
      </c>
      <c r="AU11" s="8">
        <v>10</v>
      </c>
      <c r="AV11" s="8">
        <v>10</v>
      </c>
      <c r="AW11" s="8">
        <v>8</v>
      </c>
      <c r="AX11" s="8">
        <v>8</v>
      </c>
      <c r="AY11" s="8">
        <v>7</v>
      </c>
      <c r="BA11" s="8">
        <v>7</v>
      </c>
      <c r="BB11" s="8">
        <v>7</v>
      </c>
      <c r="BC11" s="8">
        <v>7</v>
      </c>
      <c r="BD11" s="8">
        <v>7</v>
      </c>
      <c r="BE11" s="8">
        <v>7</v>
      </c>
      <c r="BF11" s="8">
        <v>7</v>
      </c>
      <c r="BG11" s="8">
        <v>6</v>
      </c>
      <c r="BH11" s="8">
        <v>5</v>
      </c>
      <c r="BI11" s="8">
        <v>5</v>
      </c>
      <c r="BJ11" s="8">
        <v>5</v>
      </c>
      <c r="BK11" s="8">
        <v>5</v>
      </c>
      <c r="BL11" s="8">
        <v>5</v>
      </c>
      <c r="BN11" s="8">
        <v>5</v>
      </c>
      <c r="BO11" s="8">
        <v>5</v>
      </c>
      <c r="BP11" s="8">
        <v>4</v>
      </c>
      <c r="BQ11" s="8">
        <v>4</v>
      </c>
      <c r="BR11" s="8">
        <v>4</v>
      </c>
      <c r="BS11" s="8">
        <v>4</v>
      </c>
      <c r="BT11" s="8">
        <v>4</v>
      </c>
      <c r="BU11" s="8">
        <v>4</v>
      </c>
      <c r="BV11" s="8">
        <v>4</v>
      </c>
      <c r="BW11" s="8">
        <v>4</v>
      </c>
      <c r="BX11" s="8">
        <v>4</v>
      </c>
      <c r="BY11" s="8">
        <v>4</v>
      </c>
      <c r="CA11" s="22">
        <v>4</v>
      </c>
      <c r="CB11" s="22">
        <v>4</v>
      </c>
      <c r="CC11" s="22">
        <v>4</v>
      </c>
      <c r="CD11" s="8">
        <v>4</v>
      </c>
      <c r="CE11" s="8">
        <v>4</v>
      </c>
      <c r="CF11" s="8">
        <v>4</v>
      </c>
      <c r="CG11" s="8">
        <v>4</v>
      </c>
      <c r="CH11" s="8">
        <v>4</v>
      </c>
      <c r="CI11" s="8">
        <v>4</v>
      </c>
      <c r="CJ11" s="8">
        <v>4</v>
      </c>
      <c r="CK11" s="8">
        <v>4</v>
      </c>
      <c r="CL11" s="8">
        <v>4</v>
      </c>
      <c r="CN11" s="8">
        <v>5</v>
      </c>
      <c r="CO11" s="8">
        <v>5</v>
      </c>
      <c r="CP11" s="8">
        <v>5</v>
      </c>
      <c r="CQ11" s="8">
        <v>5</v>
      </c>
      <c r="CR11" s="8">
        <v>5</v>
      </c>
      <c r="CS11" s="8">
        <v>5</v>
      </c>
      <c r="CT11" s="8">
        <v>5</v>
      </c>
      <c r="CU11" s="8">
        <v>5</v>
      </c>
      <c r="CV11" s="8">
        <v>5</v>
      </c>
      <c r="CW11" s="8">
        <v>5</v>
      </c>
      <c r="CX11" s="8">
        <v>5</v>
      </c>
      <c r="CY11" s="8">
        <v>5</v>
      </c>
      <c r="DA11" s="8">
        <v>5</v>
      </c>
      <c r="DB11" s="8">
        <v>5</v>
      </c>
      <c r="DC11" s="8">
        <v>5</v>
      </c>
      <c r="DD11" s="8">
        <v>5</v>
      </c>
      <c r="DE11" s="8">
        <v>5</v>
      </c>
      <c r="DF11" s="8">
        <v>5</v>
      </c>
      <c r="DG11" s="8">
        <v>5</v>
      </c>
      <c r="DH11" s="8">
        <v>5</v>
      </c>
      <c r="DI11" s="8">
        <v>5</v>
      </c>
      <c r="DJ11" s="8">
        <v>5</v>
      </c>
      <c r="DK11" s="8">
        <v>5</v>
      </c>
      <c r="DL11" s="8">
        <v>5</v>
      </c>
      <c r="DN11" s="8">
        <v>5</v>
      </c>
      <c r="DO11" s="8">
        <v>5</v>
      </c>
      <c r="DP11" s="8">
        <f>5+0</f>
        <v>5</v>
      </c>
      <c r="DQ11" s="8">
        <v>5</v>
      </c>
      <c r="DR11" s="8">
        <v>5</v>
      </c>
      <c r="DS11" s="8">
        <v>5</v>
      </c>
      <c r="DT11" s="8">
        <v>5</v>
      </c>
      <c r="DU11" s="8">
        <v>5</v>
      </c>
      <c r="DV11" s="8">
        <v>5</v>
      </c>
      <c r="DW11" s="8">
        <v>5</v>
      </c>
      <c r="DX11" s="8">
        <v>5</v>
      </c>
      <c r="DY11" s="8">
        <v>5</v>
      </c>
      <c r="EA11" s="8">
        <v>5</v>
      </c>
      <c r="EB11" s="8">
        <v>6</v>
      </c>
      <c r="EC11" s="8">
        <v>6</v>
      </c>
      <c r="ED11" s="8">
        <v>6</v>
      </c>
      <c r="EE11" s="8">
        <v>6</v>
      </c>
      <c r="EF11" s="8">
        <v>6</v>
      </c>
      <c r="EG11" s="8">
        <v>6</v>
      </c>
      <c r="EH11" s="8">
        <v>6</v>
      </c>
      <c r="EI11" s="8">
        <v>6</v>
      </c>
      <c r="EJ11" s="8">
        <v>6</v>
      </c>
      <c r="EK11" s="8">
        <v>6</v>
      </c>
      <c r="EL11" s="8">
        <v>6</v>
      </c>
      <c r="EN11" s="8">
        <v>6</v>
      </c>
      <c r="EO11" s="8">
        <v>6</v>
      </c>
      <c r="EP11" s="8">
        <v>6</v>
      </c>
      <c r="EQ11" s="8">
        <v>7</v>
      </c>
      <c r="ER11" s="8">
        <v>6</v>
      </c>
      <c r="ES11" s="8">
        <v>6</v>
      </c>
      <c r="ET11" s="8">
        <v>6</v>
      </c>
      <c r="EU11" s="8">
        <v>6</v>
      </c>
      <c r="EV11" s="8">
        <v>6</v>
      </c>
      <c r="EW11" s="8">
        <v>6</v>
      </c>
      <c r="EX11" s="8">
        <v>6</v>
      </c>
      <c r="EY11" s="8">
        <v>6</v>
      </c>
      <c r="FA11" s="8">
        <v>6</v>
      </c>
      <c r="FB11" s="8">
        <v>6</v>
      </c>
      <c r="FC11" s="8">
        <v>6</v>
      </c>
      <c r="FD11" s="8">
        <v>6</v>
      </c>
      <c r="FE11" s="8">
        <v>6</v>
      </c>
      <c r="FF11" s="8">
        <v>6</v>
      </c>
      <c r="FG11" s="8">
        <v>6</v>
      </c>
      <c r="FH11" s="8">
        <v>6</v>
      </c>
      <c r="FI11" s="8">
        <v>6</v>
      </c>
      <c r="FJ11" s="8">
        <v>6</v>
      </c>
      <c r="FK11" s="8">
        <v>6</v>
      </c>
      <c r="FL11" s="8">
        <v>6</v>
      </c>
      <c r="FN11" s="8">
        <v>6</v>
      </c>
      <c r="FO11" s="8">
        <v>6</v>
      </c>
      <c r="FP11" s="8">
        <v>6</v>
      </c>
      <c r="FQ11" s="8">
        <v>6</v>
      </c>
      <c r="FR11" s="8">
        <v>6</v>
      </c>
      <c r="FS11" s="8">
        <v>6</v>
      </c>
      <c r="FT11" s="8">
        <v>6</v>
      </c>
      <c r="FU11" s="8">
        <v>6</v>
      </c>
      <c r="FV11" s="8">
        <v>6</v>
      </c>
      <c r="FW11" s="8">
        <v>6</v>
      </c>
      <c r="FX11" s="8">
        <v>6</v>
      </c>
      <c r="FY11" s="8">
        <v>6</v>
      </c>
      <c r="GA11" s="8">
        <v>6</v>
      </c>
      <c r="GB11" s="8">
        <v>6</v>
      </c>
      <c r="GC11" s="8">
        <v>6</v>
      </c>
      <c r="GD11" s="8">
        <v>6</v>
      </c>
      <c r="GE11" s="8">
        <v>6</v>
      </c>
      <c r="GF11" s="8">
        <v>6</v>
      </c>
      <c r="GG11" s="8">
        <v>6</v>
      </c>
      <c r="GH11" s="8">
        <v>6</v>
      </c>
      <c r="GI11" s="8">
        <v>6</v>
      </c>
      <c r="GJ11" s="8">
        <v>6</v>
      </c>
      <c r="GK11" s="8">
        <v>6</v>
      </c>
      <c r="GL11" s="8">
        <v>6</v>
      </c>
      <c r="GN11" s="8">
        <v>6</v>
      </c>
      <c r="GO11" s="8">
        <v>6</v>
      </c>
      <c r="GP11" s="8">
        <v>6</v>
      </c>
      <c r="GQ11" s="8">
        <v>6</v>
      </c>
      <c r="GR11" s="8">
        <v>6</v>
      </c>
      <c r="GS11" s="8">
        <v>6</v>
      </c>
      <c r="GT11" s="8">
        <v>6</v>
      </c>
      <c r="GU11" s="8">
        <v>6</v>
      </c>
      <c r="GV11" s="8">
        <v>6</v>
      </c>
      <c r="GW11" s="8">
        <v>6</v>
      </c>
      <c r="GX11" s="8">
        <v>6</v>
      </c>
    </row>
    <row r="12" spans="1:206" x14ac:dyDescent="0.25">
      <c r="A12" s="3" t="s">
        <v>10</v>
      </c>
      <c r="B12" s="8">
        <v>2520</v>
      </c>
      <c r="C12" s="8">
        <v>2509</v>
      </c>
      <c r="D12" s="8">
        <v>2841</v>
      </c>
      <c r="E12" s="8">
        <v>2270</v>
      </c>
      <c r="F12" s="8">
        <v>2166</v>
      </c>
      <c r="G12" s="8">
        <v>2065</v>
      </c>
      <c r="H12" s="8">
        <v>1970</v>
      </c>
      <c r="I12" s="8">
        <v>1925</v>
      </c>
      <c r="J12" s="8">
        <v>1870</v>
      </c>
      <c r="K12" s="8">
        <v>1861</v>
      </c>
      <c r="L12" s="8">
        <v>1854</v>
      </c>
      <c r="N12" s="15">
        <v>1841</v>
      </c>
      <c r="O12" s="8">
        <v>1838</v>
      </c>
      <c r="P12" s="8">
        <v>1895</v>
      </c>
      <c r="Q12" s="8">
        <v>1890</v>
      </c>
      <c r="R12" s="8">
        <v>1871</v>
      </c>
      <c r="S12" s="8">
        <v>1856</v>
      </c>
      <c r="T12" s="8">
        <v>1803</v>
      </c>
      <c r="U12" s="16">
        <v>1919</v>
      </c>
      <c r="V12" s="8">
        <v>1761</v>
      </c>
      <c r="W12" s="16">
        <v>1799</v>
      </c>
      <c r="X12" s="16">
        <v>1794</v>
      </c>
      <c r="Y12" s="16">
        <v>1780</v>
      </c>
      <c r="AA12" s="20">
        <v>1775</v>
      </c>
      <c r="AB12" s="8">
        <v>1770</v>
      </c>
      <c r="AC12" s="8">
        <v>1761</v>
      </c>
      <c r="AD12" s="8">
        <v>1776</v>
      </c>
      <c r="AE12" s="8">
        <v>1779</v>
      </c>
      <c r="AF12" s="8">
        <v>1776</v>
      </c>
      <c r="AG12" s="8">
        <v>1772</v>
      </c>
      <c r="AH12" s="8">
        <v>1738</v>
      </c>
      <c r="AI12" s="8">
        <v>1740</v>
      </c>
      <c r="AJ12" s="8">
        <v>1734</v>
      </c>
      <c r="AK12" s="8">
        <v>1732</v>
      </c>
      <c r="AL12" s="8">
        <v>1711</v>
      </c>
      <c r="AN12" s="8">
        <v>1711</v>
      </c>
      <c r="AO12" s="8">
        <v>1686</v>
      </c>
      <c r="AP12" s="8">
        <v>1716</v>
      </c>
      <c r="AQ12" s="8">
        <v>1720</v>
      </c>
      <c r="AR12" s="8">
        <v>1714</v>
      </c>
      <c r="AS12" s="8">
        <v>1733</v>
      </c>
      <c r="AT12" s="8">
        <v>1731</v>
      </c>
      <c r="AU12" s="8">
        <v>1758</v>
      </c>
      <c r="AV12" s="8">
        <v>1762</v>
      </c>
      <c r="AW12" s="8">
        <v>1784</v>
      </c>
      <c r="AX12" s="8">
        <v>1782</v>
      </c>
      <c r="AY12" s="8">
        <v>1790</v>
      </c>
      <c r="BA12" s="8">
        <v>1791</v>
      </c>
      <c r="BB12" s="8">
        <v>1790</v>
      </c>
      <c r="BC12" s="8">
        <v>1767</v>
      </c>
      <c r="BD12" s="8">
        <v>1751</v>
      </c>
      <c r="BE12" s="8">
        <v>1753</v>
      </c>
      <c r="BF12" s="8">
        <v>1758</v>
      </c>
      <c r="BG12" s="8">
        <v>1763</v>
      </c>
      <c r="BH12" s="8">
        <v>1766</v>
      </c>
      <c r="BI12" s="8">
        <v>1785</v>
      </c>
      <c r="BJ12" s="8">
        <v>1809</v>
      </c>
      <c r="BK12" s="8">
        <v>1822</v>
      </c>
      <c r="BL12" s="8">
        <v>1817</v>
      </c>
      <c r="BN12" s="8">
        <v>1815</v>
      </c>
      <c r="BO12" s="8">
        <v>1845</v>
      </c>
      <c r="BP12" s="8">
        <v>1837</v>
      </c>
      <c r="BQ12" s="8">
        <v>1840</v>
      </c>
      <c r="BR12" s="8">
        <v>1830</v>
      </c>
      <c r="BS12" s="8">
        <v>1825</v>
      </c>
      <c r="BT12" s="8">
        <v>1820</v>
      </c>
      <c r="BU12" s="8">
        <v>1815</v>
      </c>
      <c r="BV12" s="8">
        <v>1808</v>
      </c>
      <c r="BW12" s="8">
        <v>1812</v>
      </c>
      <c r="BX12" s="8">
        <v>1818</v>
      </c>
      <c r="BY12" s="8">
        <v>1808</v>
      </c>
      <c r="CA12" s="22">
        <v>1811</v>
      </c>
      <c r="CB12" s="22">
        <v>1831</v>
      </c>
      <c r="CC12" s="22">
        <f>1699+141</f>
        <v>1840</v>
      </c>
      <c r="CD12" s="8">
        <f>1695+144</f>
        <v>1839</v>
      </c>
      <c r="CE12" s="8">
        <f>1691+147</f>
        <v>1838</v>
      </c>
      <c r="CF12" s="8">
        <f>1690+150</f>
        <v>1840</v>
      </c>
      <c r="CG12" s="8">
        <f>1681+151</f>
        <v>1832</v>
      </c>
      <c r="CH12" s="8">
        <f>1675+151</f>
        <v>1826</v>
      </c>
      <c r="CI12" s="8">
        <f>1673+150</f>
        <v>1823</v>
      </c>
      <c r="CJ12" s="8">
        <f>154+1663</f>
        <v>1817</v>
      </c>
      <c r="CK12" s="8">
        <f>1666+153</f>
        <v>1819</v>
      </c>
      <c r="CL12" s="8">
        <f>1684+151</f>
        <v>1835</v>
      </c>
      <c r="CN12" s="8">
        <f>1684+152</f>
        <v>1836</v>
      </c>
      <c r="CO12" s="8">
        <f>1704+132</f>
        <v>1836</v>
      </c>
      <c r="CP12" s="8">
        <f>1721+114</f>
        <v>1835</v>
      </c>
      <c r="CQ12" s="8">
        <f>1729+109</f>
        <v>1838</v>
      </c>
      <c r="CR12" s="8">
        <f>1734+108</f>
        <v>1842</v>
      </c>
      <c r="CS12" s="8">
        <f>1732+109</f>
        <v>1841</v>
      </c>
      <c r="CT12" s="8">
        <f>1737+112</f>
        <v>1849</v>
      </c>
      <c r="CU12" s="8">
        <v>1851</v>
      </c>
      <c r="CV12" s="8">
        <f>1742+112</f>
        <v>1854</v>
      </c>
      <c r="CW12" s="8">
        <f>1737+115</f>
        <v>1852</v>
      </c>
      <c r="CX12" s="8">
        <f>1735+119</f>
        <v>1854</v>
      </c>
      <c r="CY12" s="8">
        <f>1733+119</f>
        <v>1852</v>
      </c>
      <c r="DA12" s="8">
        <f>1735+113</f>
        <v>1848</v>
      </c>
      <c r="DB12" s="8">
        <f>1738+115</f>
        <v>1853</v>
      </c>
      <c r="DC12" s="8">
        <f>1740+116</f>
        <v>1856</v>
      </c>
      <c r="DD12" s="8">
        <f>1737+118</f>
        <v>1855</v>
      </c>
      <c r="DE12" s="8">
        <f>1740+125</f>
        <v>1865</v>
      </c>
      <c r="DF12" s="8">
        <f>1740+130</f>
        <v>1870</v>
      </c>
      <c r="DG12" s="8">
        <f>1735+134</f>
        <v>1869</v>
      </c>
      <c r="DH12" s="8">
        <f>1733+136</f>
        <v>1869</v>
      </c>
      <c r="DI12" s="8">
        <v>1890</v>
      </c>
      <c r="DJ12" s="8">
        <f>1782+133</f>
        <v>1915</v>
      </c>
      <c r="DK12" s="8">
        <f>1806+113</f>
        <v>1919</v>
      </c>
      <c r="DL12" s="8">
        <f>1814+110</f>
        <v>1924</v>
      </c>
      <c r="DN12" s="8">
        <f>1819+115</f>
        <v>1934</v>
      </c>
      <c r="DO12" s="8">
        <f>1799+121</f>
        <v>1920</v>
      </c>
      <c r="DP12" s="8">
        <f>1815+126</f>
        <v>1941</v>
      </c>
      <c r="DQ12" s="8">
        <v>1957</v>
      </c>
      <c r="DR12" s="8">
        <v>1968</v>
      </c>
      <c r="DS12" s="8">
        <v>1970</v>
      </c>
      <c r="DT12" s="8">
        <v>1977</v>
      </c>
      <c r="DU12" s="8">
        <v>1982</v>
      </c>
      <c r="DV12" s="8">
        <v>1986</v>
      </c>
      <c r="DW12" s="8">
        <v>1996</v>
      </c>
      <c r="DX12" s="8">
        <v>1999</v>
      </c>
      <c r="DY12" s="8">
        <v>2011</v>
      </c>
      <c r="EA12" s="8">
        <v>2019</v>
      </c>
      <c r="EB12" s="8">
        <v>2036</v>
      </c>
      <c r="EC12" s="8">
        <v>2047</v>
      </c>
      <c r="ED12" s="8">
        <v>2043</v>
      </c>
      <c r="EE12" s="8">
        <v>2016</v>
      </c>
      <c r="EF12" s="8">
        <v>2030</v>
      </c>
      <c r="EG12" s="8">
        <v>2035</v>
      </c>
      <c r="EH12" s="8">
        <v>2037</v>
      </c>
      <c r="EI12" s="8">
        <v>2033</v>
      </c>
      <c r="EJ12" s="8">
        <v>2047</v>
      </c>
      <c r="EK12" s="8">
        <v>2046</v>
      </c>
      <c r="EL12" s="8">
        <v>2054</v>
      </c>
      <c r="EN12" s="8">
        <v>2053</v>
      </c>
      <c r="EO12" s="8">
        <v>2065</v>
      </c>
      <c r="EP12" s="8">
        <v>2068</v>
      </c>
      <c r="EQ12" s="8">
        <v>2076</v>
      </c>
      <c r="ER12" s="8">
        <v>2079</v>
      </c>
      <c r="ES12" s="8">
        <v>2080</v>
      </c>
      <c r="ET12" s="8">
        <v>2082</v>
      </c>
      <c r="EU12" s="8">
        <v>2097</v>
      </c>
      <c r="EV12" s="8">
        <v>2110</v>
      </c>
      <c r="EW12" s="8">
        <v>2120</v>
      </c>
      <c r="EX12" s="8">
        <v>2119</v>
      </c>
      <c r="EY12" s="8">
        <v>2123</v>
      </c>
      <c r="FA12" s="8">
        <v>2124</v>
      </c>
      <c r="FB12" s="8">
        <v>2130</v>
      </c>
      <c r="FC12" s="8">
        <v>2139</v>
      </c>
      <c r="FD12" s="8">
        <v>2151</v>
      </c>
      <c r="FE12" s="8">
        <v>2156</v>
      </c>
      <c r="FF12" s="8">
        <v>2159</v>
      </c>
      <c r="FG12" s="8">
        <v>2171</v>
      </c>
      <c r="FH12" s="8">
        <v>2179</v>
      </c>
      <c r="FI12" s="8">
        <v>2186</v>
      </c>
      <c r="FJ12" s="8">
        <v>2191</v>
      </c>
      <c r="FK12" s="8">
        <v>2206</v>
      </c>
      <c r="FL12" s="8">
        <v>2238</v>
      </c>
      <c r="FN12" s="8">
        <v>2221</v>
      </c>
      <c r="FO12" s="8">
        <v>2246</v>
      </c>
      <c r="FP12" s="8">
        <v>2266</v>
      </c>
      <c r="FQ12" s="8">
        <v>2281</v>
      </c>
      <c r="FR12" s="8">
        <v>2294</v>
      </c>
      <c r="FS12" s="8">
        <v>2312</v>
      </c>
      <c r="FT12" s="8">
        <v>2346</v>
      </c>
      <c r="FU12" s="8">
        <v>2363</v>
      </c>
      <c r="FV12" s="8">
        <v>2368</v>
      </c>
      <c r="FW12" s="8">
        <v>2380</v>
      </c>
      <c r="FX12" s="8">
        <v>2405</v>
      </c>
      <c r="FY12" s="8">
        <v>2421</v>
      </c>
      <c r="GA12" s="8">
        <v>2434</v>
      </c>
      <c r="GB12" s="8">
        <v>2455</v>
      </c>
      <c r="GC12" s="8">
        <v>2471</v>
      </c>
      <c r="GD12" s="8">
        <v>2477</v>
      </c>
      <c r="GE12" s="8">
        <v>2500</v>
      </c>
      <c r="GF12" s="8">
        <v>2533</v>
      </c>
      <c r="GG12" s="8">
        <v>2567</v>
      </c>
      <c r="GH12" s="8">
        <v>2579</v>
      </c>
      <c r="GI12" s="8">
        <v>2586</v>
      </c>
      <c r="GJ12" s="8">
        <v>2596</v>
      </c>
      <c r="GK12" s="8">
        <v>2806</v>
      </c>
      <c r="GL12" s="8">
        <v>2803</v>
      </c>
      <c r="GN12" s="8">
        <v>2807</v>
      </c>
      <c r="GO12" s="8">
        <v>2815</v>
      </c>
      <c r="GP12" s="8">
        <v>2825</v>
      </c>
      <c r="GQ12" s="8">
        <v>2809</v>
      </c>
      <c r="GR12" s="8">
        <v>2807</v>
      </c>
      <c r="GS12" s="8">
        <v>2796</v>
      </c>
      <c r="GT12" s="8">
        <v>2790</v>
      </c>
      <c r="GU12" s="8">
        <v>2791</v>
      </c>
      <c r="GV12" s="8">
        <v>2814</v>
      </c>
      <c r="GW12" s="8">
        <v>2830</v>
      </c>
      <c r="GX12" s="8">
        <v>2834</v>
      </c>
    </row>
    <row r="13" spans="1:206" x14ac:dyDescent="0.25">
      <c r="A13" s="3" t="s">
        <v>11</v>
      </c>
      <c r="B13" s="8">
        <v>22</v>
      </c>
      <c r="C13" s="8">
        <v>21</v>
      </c>
      <c r="D13" s="8">
        <v>23</v>
      </c>
      <c r="E13" s="8">
        <v>13</v>
      </c>
      <c r="F13" s="8">
        <v>12</v>
      </c>
      <c r="G13" s="8">
        <v>12</v>
      </c>
      <c r="H13" s="8">
        <v>10</v>
      </c>
      <c r="I13" s="8">
        <v>11</v>
      </c>
      <c r="J13" s="8">
        <v>9</v>
      </c>
      <c r="K13" s="8">
        <v>10</v>
      </c>
      <c r="L13" s="8">
        <v>9</v>
      </c>
      <c r="N13" s="15">
        <v>8</v>
      </c>
      <c r="O13" s="8">
        <v>1</v>
      </c>
      <c r="P13" s="8">
        <v>1</v>
      </c>
      <c r="Q13" s="8">
        <v>2</v>
      </c>
      <c r="R13" s="8">
        <v>2</v>
      </c>
      <c r="S13" s="8">
        <v>2</v>
      </c>
      <c r="T13" s="8">
        <v>2</v>
      </c>
      <c r="U13" s="16">
        <v>11</v>
      </c>
      <c r="V13" s="8">
        <v>2</v>
      </c>
      <c r="W13" s="16">
        <v>2</v>
      </c>
      <c r="X13" s="16">
        <v>1</v>
      </c>
      <c r="Y13" s="16">
        <v>1</v>
      </c>
      <c r="AA13" s="20">
        <v>1</v>
      </c>
      <c r="AB13" s="8">
        <v>1</v>
      </c>
      <c r="AC13" s="8">
        <v>1</v>
      </c>
      <c r="AD13" s="8">
        <v>1</v>
      </c>
      <c r="AE13" s="8">
        <v>1</v>
      </c>
      <c r="AF13" s="8">
        <v>1</v>
      </c>
      <c r="AG13" s="8">
        <v>2</v>
      </c>
      <c r="AH13" s="8">
        <v>2</v>
      </c>
      <c r="AI13" s="8">
        <v>6</v>
      </c>
      <c r="AJ13" s="8">
        <v>5</v>
      </c>
      <c r="AK13" s="8">
        <v>5</v>
      </c>
      <c r="AL13" s="8">
        <v>6</v>
      </c>
      <c r="AN13" s="8">
        <v>7</v>
      </c>
      <c r="AO13" s="8">
        <v>6</v>
      </c>
      <c r="AP13" s="8">
        <v>6</v>
      </c>
      <c r="AQ13" s="8">
        <v>6</v>
      </c>
      <c r="AR13" s="8">
        <v>6</v>
      </c>
      <c r="AS13" s="8">
        <v>4</v>
      </c>
      <c r="AT13" s="8">
        <v>4</v>
      </c>
      <c r="AU13" s="8">
        <v>4</v>
      </c>
      <c r="AV13" s="8">
        <v>4</v>
      </c>
      <c r="AW13" s="8">
        <v>4</v>
      </c>
      <c r="AX13" s="8">
        <v>4</v>
      </c>
      <c r="AY13" s="8">
        <v>7</v>
      </c>
      <c r="BA13" s="8">
        <v>9</v>
      </c>
      <c r="BB13" s="8">
        <v>9</v>
      </c>
      <c r="BC13" s="8">
        <v>15</v>
      </c>
      <c r="BD13" s="8">
        <v>17</v>
      </c>
      <c r="BE13" s="8">
        <v>7</v>
      </c>
      <c r="BF13" s="8">
        <v>3</v>
      </c>
      <c r="BG13" s="8">
        <v>3</v>
      </c>
      <c r="BH13" s="8">
        <v>3</v>
      </c>
      <c r="BI13" s="8">
        <v>3</v>
      </c>
      <c r="BJ13" s="8">
        <v>2</v>
      </c>
      <c r="BK13" s="8">
        <v>2</v>
      </c>
      <c r="BL13" s="8">
        <v>2</v>
      </c>
      <c r="BN13" s="8">
        <v>2</v>
      </c>
      <c r="BO13" s="8">
        <v>1</v>
      </c>
      <c r="BP13" s="8">
        <v>1</v>
      </c>
      <c r="BQ13" s="8">
        <v>1</v>
      </c>
      <c r="BR13" s="8">
        <v>1</v>
      </c>
      <c r="BS13" s="8">
        <v>1</v>
      </c>
      <c r="BT13" s="8">
        <v>1</v>
      </c>
      <c r="BU13" s="8">
        <v>1</v>
      </c>
      <c r="BV13" s="8">
        <v>1</v>
      </c>
      <c r="BW13" s="8">
        <v>1</v>
      </c>
      <c r="BX13" s="8">
        <v>1</v>
      </c>
      <c r="BY13" s="8">
        <v>1</v>
      </c>
      <c r="CA13" s="22">
        <v>1</v>
      </c>
      <c r="CB13" s="22">
        <v>1</v>
      </c>
      <c r="CC13" s="22">
        <v>1</v>
      </c>
      <c r="CD13" s="8">
        <v>1</v>
      </c>
      <c r="CE13" s="8">
        <v>1</v>
      </c>
      <c r="CF13" s="8">
        <v>1</v>
      </c>
      <c r="CG13" s="8">
        <v>1</v>
      </c>
      <c r="CH13" s="8">
        <v>1</v>
      </c>
      <c r="CI13" s="8">
        <v>1</v>
      </c>
      <c r="CJ13" s="8">
        <v>1</v>
      </c>
      <c r="CK13" s="8">
        <v>2</v>
      </c>
      <c r="CL13" s="8">
        <v>2</v>
      </c>
      <c r="CN13" s="8">
        <v>1</v>
      </c>
      <c r="CO13" s="8">
        <v>1</v>
      </c>
      <c r="CP13" s="8">
        <v>1</v>
      </c>
      <c r="CQ13" s="8">
        <v>1</v>
      </c>
      <c r="CR13" s="8">
        <v>1</v>
      </c>
      <c r="CS13" s="8">
        <v>1</v>
      </c>
      <c r="CT13" s="8">
        <v>1</v>
      </c>
      <c r="CU13" s="8">
        <v>1</v>
      </c>
      <c r="CV13" s="8">
        <v>1</v>
      </c>
      <c r="CW13" s="8">
        <v>1</v>
      </c>
      <c r="CX13" s="8">
        <v>1</v>
      </c>
      <c r="CY13" s="8">
        <v>1</v>
      </c>
      <c r="DA13" s="8">
        <v>1</v>
      </c>
      <c r="DB13" s="8">
        <v>1</v>
      </c>
      <c r="DC13" s="8">
        <v>0</v>
      </c>
      <c r="DD13" s="8">
        <v>0</v>
      </c>
      <c r="DE13" s="8">
        <v>0</v>
      </c>
      <c r="DF13" s="8">
        <v>0</v>
      </c>
      <c r="DG13" s="8">
        <v>0</v>
      </c>
      <c r="DH13" s="8">
        <v>0</v>
      </c>
      <c r="DI13" s="8">
        <v>0</v>
      </c>
      <c r="DJ13" s="8">
        <v>0</v>
      </c>
      <c r="DK13" s="8">
        <v>0</v>
      </c>
      <c r="DL13" s="8">
        <v>0</v>
      </c>
      <c r="DN13" s="8">
        <v>0</v>
      </c>
      <c r="DO13" s="8">
        <v>0</v>
      </c>
      <c r="DP13" s="8"/>
      <c r="DQ13" s="8">
        <v>0</v>
      </c>
      <c r="DR13" s="8">
        <v>0</v>
      </c>
      <c r="DS13" s="8">
        <v>0</v>
      </c>
      <c r="DT13" s="8">
        <v>0</v>
      </c>
      <c r="DU13" s="8">
        <v>0</v>
      </c>
      <c r="DV13" s="8">
        <v>0</v>
      </c>
      <c r="DW13" s="8">
        <v>0</v>
      </c>
      <c r="DX13" s="8">
        <v>0</v>
      </c>
      <c r="DY13" s="8">
        <v>0</v>
      </c>
      <c r="EA13" s="8">
        <v>0</v>
      </c>
      <c r="EB13" s="8">
        <v>0</v>
      </c>
      <c r="EC13" s="8">
        <v>0</v>
      </c>
      <c r="ED13" s="8">
        <v>0</v>
      </c>
      <c r="EE13" s="8">
        <v>0</v>
      </c>
      <c r="EF13" s="8">
        <v>0</v>
      </c>
      <c r="EG13" s="8">
        <v>0</v>
      </c>
      <c r="EH13" s="8">
        <v>0</v>
      </c>
      <c r="EI13" s="8">
        <v>0</v>
      </c>
      <c r="EJ13" s="8">
        <v>0</v>
      </c>
      <c r="EK13" s="8">
        <v>0</v>
      </c>
      <c r="EL13" s="8">
        <v>0</v>
      </c>
      <c r="EN13" s="8">
        <v>0</v>
      </c>
      <c r="EO13" s="8">
        <v>0</v>
      </c>
      <c r="EP13" s="8">
        <v>0</v>
      </c>
      <c r="EQ13" s="8">
        <v>0</v>
      </c>
      <c r="ER13" s="8">
        <v>0</v>
      </c>
      <c r="ES13" s="8">
        <v>1</v>
      </c>
      <c r="ET13" s="8">
        <v>1</v>
      </c>
      <c r="EU13" s="8">
        <v>3</v>
      </c>
      <c r="EV13" s="8">
        <v>3</v>
      </c>
      <c r="EW13" s="8">
        <v>3</v>
      </c>
      <c r="EX13" s="8">
        <v>3</v>
      </c>
      <c r="EY13" s="8">
        <v>4</v>
      </c>
      <c r="FA13" s="8">
        <v>3</v>
      </c>
      <c r="FB13" s="8">
        <v>3</v>
      </c>
      <c r="FC13" s="8">
        <v>3</v>
      </c>
      <c r="FD13" s="8">
        <v>3</v>
      </c>
      <c r="FE13" s="8">
        <v>3</v>
      </c>
      <c r="FF13" s="8">
        <v>3</v>
      </c>
      <c r="FG13" s="8">
        <v>2</v>
      </c>
      <c r="FH13" s="8">
        <v>2</v>
      </c>
      <c r="FI13" s="8">
        <v>5</v>
      </c>
      <c r="FJ13" s="8">
        <v>5</v>
      </c>
      <c r="FK13" s="8">
        <v>6</v>
      </c>
      <c r="FL13" s="8">
        <v>6</v>
      </c>
      <c r="FN13" s="8">
        <v>7</v>
      </c>
      <c r="FO13" s="8">
        <v>7</v>
      </c>
      <c r="FP13" s="8">
        <v>7</v>
      </c>
      <c r="FQ13" s="8">
        <v>8</v>
      </c>
      <c r="FR13" s="8">
        <v>7</v>
      </c>
      <c r="FS13" s="8">
        <v>7</v>
      </c>
      <c r="FT13" s="8">
        <v>8</v>
      </c>
      <c r="FU13" s="8">
        <v>8</v>
      </c>
      <c r="FV13" s="8">
        <v>9</v>
      </c>
      <c r="FW13" s="8">
        <v>9</v>
      </c>
      <c r="FX13" s="8">
        <v>9</v>
      </c>
      <c r="FY13" s="8">
        <v>9</v>
      </c>
      <c r="GA13" s="8">
        <v>3</v>
      </c>
      <c r="GB13" s="8">
        <v>0</v>
      </c>
      <c r="GC13" s="8">
        <v>0</v>
      </c>
      <c r="GD13" s="8">
        <v>0</v>
      </c>
      <c r="GE13" s="8">
        <v>0</v>
      </c>
      <c r="GF13" s="8">
        <v>0</v>
      </c>
      <c r="GG13" s="8">
        <v>0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</row>
    <row r="14" spans="1:206" x14ac:dyDescent="0.25">
      <c r="A14" s="3" t="s">
        <v>12</v>
      </c>
      <c r="B14" s="8">
        <v>174</v>
      </c>
      <c r="C14" s="8">
        <v>170</v>
      </c>
      <c r="D14" s="8">
        <v>172</v>
      </c>
      <c r="E14" s="8">
        <v>168</v>
      </c>
      <c r="F14" s="8">
        <v>165</v>
      </c>
      <c r="G14" s="8">
        <v>166</v>
      </c>
      <c r="H14" s="8">
        <v>164</v>
      </c>
      <c r="I14" s="8">
        <v>161</v>
      </c>
      <c r="J14" s="8">
        <v>161</v>
      </c>
      <c r="K14" s="8">
        <v>164</v>
      </c>
      <c r="L14" s="8">
        <v>163</v>
      </c>
      <c r="N14" s="15">
        <v>162</v>
      </c>
      <c r="O14" s="8">
        <v>169</v>
      </c>
      <c r="P14" s="8">
        <v>171</v>
      </c>
      <c r="Q14" s="8">
        <v>171</v>
      </c>
      <c r="R14" s="8">
        <v>172</v>
      </c>
      <c r="S14" s="8">
        <v>172</v>
      </c>
      <c r="T14" s="8">
        <v>172</v>
      </c>
      <c r="U14" s="16">
        <v>160</v>
      </c>
      <c r="V14" s="8">
        <v>174</v>
      </c>
      <c r="W14" s="16">
        <v>175</v>
      </c>
      <c r="X14" s="16">
        <v>176</v>
      </c>
      <c r="Y14" s="16">
        <v>176</v>
      </c>
      <c r="AA14" s="20">
        <v>175</v>
      </c>
      <c r="AB14" s="8">
        <v>175</v>
      </c>
      <c r="AC14" s="8">
        <v>174</v>
      </c>
      <c r="AD14" s="8">
        <v>173</v>
      </c>
      <c r="AE14" s="8">
        <v>174</v>
      </c>
      <c r="AF14" s="8">
        <v>176</v>
      </c>
      <c r="AG14" s="8">
        <v>177</v>
      </c>
      <c r="AH14" s="8">
        <v>180</v>
      </c>
      <c r="AI14" s="8">
        <v>179</v>
      </c>
      <c r="AJ14" s="8">
        <v>179</v>
      </c>
      <c r="AK14" s="8">
        <v>179</v>
      </c>
      <c r="AL14" s="8">
        <v>180</v>
      </c>
      <c r="AN14" s="8">
        <v>181</v>
      </c>
      <c r="AO14" s="8">
        <v>175</v>
      </c>
      <c r="AP14" s="8">
        <v>173</v>
      </c>
      <c r="AQ14" s="8">
        <v>173</v>
      </c>
      <c r="AR14" s="8">
        <v>172</v>
      </c>
      <c r="AS14" s="8">
        <v>172</v>
      </c>
      <c r="AT14" s="8">
        <v>171</v>
      </c>
      <c r="AU14" s="8">
        <v>170</v>
      </c>
      <c r="AV14" s="8">
        <v>170</v>
      </c>
      <c r="AW14" s="8">
        <v>161</v>
      </c>
      <c r="AX14" s="8">
        <v>162</v>
      </c>
      <c r="AY14" s="8">
        <v>162</v>
      </c>
      <c r="BA14" s="8">
        <v>158</v>
      </c>
      <c r="BB14" s="8">
        <v>157</v>
      </c>
      <c r="BC14" s="8">
        <v>155</v>
      </c>
      <c r="BD14" s="8">
        <v>155</v>
      </c>
      <c r="BE14" s="8">
        <v>154</v>
      </c>
      <c r="BF14" s="8">
        <v>154</v>
      </c>
      <c r="BG14" s="8">
        <v>154</v>
      </c>
      <c r="BH14" s="8">
        <v>154</v>
      </c>
      <c r="BI14" s="8">
        <v>153</v>
      </c>
      <c r="BJ14" s="8">
        <v>149</v>
      </c>
      <c r="BK14" s="8">
        <v>149</v>
      </c>
      <c r="BL14" s="8">
        <v>150</v>
      </c>
      <c r="BN14" s="8">
        <v>151</v>
      </c>
      <c r="BO14" s="8">
        <v>152</v>
      </c>
      <c r="BP14" s="8">
        <v>153</v>
      </c>
      <c r="BQ14" s="8">
        <v>155</v>
      </c>
      <c r="BR14" s="8">
        <v>156</v>
      </c>
      <c r="BS14" s="8">
        <v>156</v>
      </c>
      <c r="BT14" s="8">
        <v>156</v>
      </c>
      <c r="BU14" s="8">
        <v>156</v>
      </c>
      <c r="BV14" s="8">
        <v>156</v>
      </c>
      <c r="BW14" s="8">
        <v>157</v>
      </c>
      <c r="BX14" s="8">
        <v>157</v>
      </c>
      <c r="BY14" s="8">
        <v>157</v>
      </c>
      <c r="CA14" s="22">
        <v>157</v>
      </c>
      <c r="CB14" s="22">
        <v>158</v>
      </c>
      <c r="CC14" s="22">
        <v>158</v>
      </c>
      <c r="CD14" s="8">
        <f>153+5</f>
        <v>158</v>
      </c>
      <c r="CE14" s="8">
        <v>158</v>
      </c>
      <c r="CF14" s="8">
        <v>158</v>
      </c>
      <c r="CG14" s="8">
        <v>158</v>
      </c>
      <c r="CH14" s="8">
        <v>159</v>
      </c>
      <c r="CI14" s="8">
        <f>153+6</f>
        <v>159</v>
      </c>
      <c r="CJ14" s="8">
        <f>153+6</f>
        <v>159</v>
      </c>
      <c r="CK14" s="8">
        <v>159</v>
      </c>
      <c r="CL14" s="8">
        <f>154+6</f>
        <v>160</v>
      </c>
      <c r="CN14" s="8">
        <v>160</v>
      </c>
      <c r="CO14" s="8">
        <v>160</v>
      </c>
      <c r="CP14" s="8">
        <v>161</v>
      </c>
      <c r="CQ14" s="8">
        <v>161</v>
      </c>
      <c r="CR14" s="8">
        <f>158+4</f>
        <v>162</v>
      </c>
      <c r="CS14" s="8">
        <v>162</v>
      </c>
      <c r="CT14" s="8">
        <f>158+4</f>
        <v>162</v>
      </c>
      <c r="CU14" s="8">
        <v>162</v>
      </c>
      <c r="CV14" s="8">
        <f>159+4</f>
        <v>163</v>
      </c>
      <c r="CW14" s="8">
        <v>163</v>
      </c>
      <c r="CX14" s="8">
        <v>163</v>
      </c>
      <c r="CY14" s="8">
        <v>162</v>
      </c>
      <c r="DA14" s="8">
        <v>162</v>
      </c>
      <c r="DB14" s="8">
        <v>162</v>
      </c>
      <c r="DC14" s="8">
        <f>161+2</f>
        <v>163</v>
      </c>
      <c r="DD14" s="8">
        <v>163</v>
      </c>
      <c r="DE14" s="8">
        <v>166</v>
      </c>
      <c r="DF14" s="8">
        <v>166</v>
      </c>
      <c r="DG14" s="8">
        <v>164</v>
      </c>
      <c r="DH14" s="8">
        <f>161+3</f>
        <v>164</v>
      </c>
      <c r="DI14" s="8">
        <v>164</v>
      </c>
      <c r="DJ14" s="8">
        <v>164</v>
      </c>
      <c r="DK14" s="8">
        <v>165</v>
      </c>
      <c r="DL14" s="8">
        <v>165</v>
      </c>
      <c r="DN14" s="8">
        <f>157+8</f>
        <v>165</v>
      </c>
      <c r="DO14" s="8">
        <v>189</v>
      </c>
      <c r="DP14" s="8">
        <f>182+8</f>
        <v>190</v>
      </c>
      <c r="DQ14" s="8">
        <v>192</v>
      </c>
      <c r="DR14" s="8">
        <v>192</v>
      </c>
      <c r="DS14" s="8">
        <v>192</v>
      </c>
      <c r="DT14" s="8">
        <v>194</v>
      </c>
      <c r="DU14" s="8">
        <v>195</v>
      </c>
      <c r="DV14" s="8">
        <v>195</v>
      </c>
      <c r="DW14" s="8">
        <v>195</v>
      </c>
      <c r="DX14" s="8">
        <v>197</v>
      </c>
      <c r="DY14" s="8">
        <v>197</v>
      </c>
      <c r="EA14" s="8">
        <v>194</v>
      </c>
      <c r="EB14" s="8">
        <v>196</v>
      </c>
      <c r="EC14" s="8">
        <v>196</v>
      </c>
      <c r="ED14" s="8">
        <v>195</v>
      </c>
      <c r="EE14" s="8">
        <v>195</v>
      </c>
      <c r="EF14" s="8">
        <v>196</v>
      </c>
      <c r="EG14" s="8">
        <v>197</v>
      </c>
      <c r="EH14" s="8">
        <v>199</v>
      </c>
      <c r="EI14" s="8">
        <v>199</v>
      </c>
      <c r="EJ14" s="8">
        <v>200</v>
      </c>
      <c r="EK14" s="8">
        <v>200</v>
      </c>
      <c r="EL14" s="8">
        <v>200</v>
      </c>
      <c r="EN14" s="8">
        <v>200</v>
      </c>
      <c r="EO14" s="8">
        <v>201</v>
      </c>
      <c r="EP14" s="8">
        <v>201</v>
      </c>
      <c r="EQ14" s="8">
        <v>203</v>
      </c>
      <c r="ER14" s="8">
        <v>202</v>
      </c>
      <c r="ES14" s="8">
        <v>202</v>
      </c>
      <c r="ET14" s="8">
        <v>203</v>
      </c>
      <c r="EU14" s="8">
        <v>203</v>
      </c>
      <c r="EV14" s="8">
        <v>202</v>
      </c>
      <c r="EW14" s="8">
        <v>203</v>
      </c>
      <c r="EX14" s="8">
        <v>203</v>
      </c>
      <c r="EY14" s="8">
        <v>203</v>
      </c>
      <c r="FA14" s="8">
        <v>204</v>
      </c>
      <c r="FB14" s="8">
        <v>206</v>
      </c>
      <c r="FC14" s="8">
        <v>207</v>
      </c>
      <c r="FD14" s="8">
        <v>209</v>
      </c>
      <c r="FE14" s="8">
        <v>209</v>
      </c>
      <c r="FF14" s="8">
        <v>209</v>
      </c>
      <c r="FG14" s="8">
        <v>208</v>
      </c>
      <c r="FH14" s="8">
        <v>214</v>
      </c>
      <c r="FI14" s="8">
        <v>216</v>
      </c>
      <c r="FJ14" s="8">
        <v>221</v>
      </c>
      <c r="FK14" s="8">
        <v>220</v>
      </c>
      <c r="FL14" s="8">
        <v>220</v>
      </c>
      <c r="FN14" s="8">
        <v>220</v>
      </c>
      <c r="FO14" s="8">
        <v>219</v>
      </c>
      <c r="FP14" s="8">
        <v>220</v>
      </c>
      <c r="FQ14" s="8">
        <v>219</v>
      </c>
      <c r="FR14" s="8">
        <v>218</v>
      </c>
      <c r="FS14" s="8">
        <v>216</v>
      </c>
      <c r="FT14" s="8">
        <v>210</v>
      </c>
      <c r="FU14" s="8">
        <v>209</v>
      </c>
      <c r="FV14" s="8">
        <v>208</v>
      </c>
      <c r="FW14" s="8">
        <v>210</v>
      </c>
      <c r="FX14" s="8">
        <v>211</v>
      </c>
      <c r="FY14" s="8">
        <v>211</v>
      </c>
      <c r="GA14" s="8">
        <v>211</v>
      </c>
      <c r="GB14" s="8">
        <v>212</v>
      </c>
      <c r="GC14" s="8">
        <v>213</v>
      </c>
      <c r="GD14" s="8">
        <v>215</v>
      </c>
      <c r="GE14" s="8">
        <v>215</v>
      </c>
      <c r="GF14" s="8">
        <v>215</v>
      </c>
      <c r="GG14" s="8">
        <v>216</v>
      </c>
      <c r="GH14" s="8">
        <v>216</v>
      </c>
      <c r="GI14" s="8">
        <v>216</v>
      </c>
      <c r="GJ14" s="8">
        <v>215</v>
      </c>
      <c r="GK14" s="8">
        <v>214</v>
      </c>
      <c r="GL14" s="8">
        <v>213</v>
      </c>
      <c r="GN14" s="8">
        <v>213</v>
      </c>
      <c r="GO14" s="8">
        <v>213</v>
      </c>
      <c r="GP14" s="8">
        <v>213</v>
      </c>
      <c r="GQ14" s="8">
        <v>213</v>
      </c>
      <c r="GR14" s="8">
        <v>214</v>
      </c>
      <c r="GS14" s="8">
        <v>212</v>
      </c>
      <c r="GT14" s="8">
        <v>212</v>
      </c>
      <c r="GU14" s="8">
        <v>210</v>
      </c>
      <c r="GV14" s="8">
        <v>211</v>
      </c>
      <c r="GW14" s="8">
        <v>211</v>
      </c>
      <c r="GX14" s="8">
        <v>211</v>
      </c>
    </row>
    <row r="15" spans="1:206" x14ac:dyDescent="0.25">
      <c r="A15" s="3" t="s">
        <v>13</v>
      </c>
      <c r="B15" s="8">
        <v>47</v>
      </c>
      <c r="C15" s="8">
        <v>46</v>
      </c>
      <c r="D15" s="8">
        <v>50</v>
      </c>
      <c r="E15" s="8">
        <v>51</v>
      </c>
      <c r="F15" s="8">
        <v>51</v>
      </c>
      <c r="G15" s="8">
        <v>51</v>
      </c>
      <c r="H15" s="8">
        <v>50</v>
      </c>
      <c r="I15" s="8">
        <v>51</v>
      </c>
      <c r="J15" s="8">
        <v>52</v>
      </c>
      <c r="K15" s="8">
        <v>52</v>
      </c>
      <c r="L15" s="8">
        <v>53</v>
      </c>
      <c r="N15" s="15">
        <v>54</v>
      </c>
      <c r="O15" s="8">
        <v>53</v>
      </c>
      <c r="P15" s="8">
        <v>50</v>
      </c>
      <c r="Q15" s="8">
        <v>50</v>
      </c>
      <c r="R15" s="8">
        <v>50</v>
      </c>
      <c r="S15" s="8">
        <v>51</v>
      </c>
      <c r="T15" s="8">
        <v>51</v>
      </c>
      <c r="U15" s="16">
        <v>52</v>
      </c>
      <c r="V15" s="8">
        <v>54</v>
      </c>
      <c r="W15" s="16">
        <v>54</v>
      </c>
      <c r="X15" s="16">
        <v>54</v>
      </c>
      <c r="Y15" s="16">
        <v>54</v>
      </c>
      <c r="AA15" s="20">
        <v>54</v>
      </c>
      <c r="AB15" s="8">
        <v>54</v>
      </c>
      <c r="AC15" s="8">
        <v>54</v>
      </c>
      <c r="AD15" s="8">
        <v>55</v>
      </c>
      <c r="AE15" s="8">
        <v>55</v>
      </c>
      <c r="AF15" s="8">
        <v>55</v>
      </c>
      <c r="AG15" s="8">
        <v>55</v>
      </c>
      <c r="AH15" s="8">
        <v>55</v>
      </c>
      <c r="AI15" s="8">
        <v>53</v>
      </c>
      <c r="AJ15" s="8">
        <v>53</v>
      </c>
      <c r="AK15" s="8">
        <v>53</v>
      </c>
      <c r="AL15" s="8">
        <v>53</v>
      </c>
      <c r="AN15" s="8">
        <v>53</v>
      </c>
      <c r="AO15" s="8">
        <v>53</v>
      </c>
      <c r="AP15" s="8">
        <v>53</v>
      </c>
      <c r="AQ15" s="8">
        <v>53</v>
      </c>
      <c r="AR15" s="8">
        <v>53</v>
      </c>
      <c r="AS15" s="8">
        <v>52</v>
      </c>
      <c r="AT15" s="8">
        <v>52</v>
      </c>
      <c r="AU15" s="8">
        <v>53</v>
      </c>
      <c r="AV15" s="8">
        <v>53</v>
      </c>
      <c r="AW15" s="8">
        <v>50</v>
      </c>
      <c r="AX15" s="8">
        <v>49</v>
      </c>
      <c r="AY15" s="8">
        <v>49</v>
      </c>
      <c r="BA15" s="8">
        <v>49</v>
      </c>
      <c r="BB15" s="8">
        <v>50</v>
      </c>
      <c r="BC15" s="8">
        <v>51</v>
      </c>
      <c r="BD15" s="8">
        <v>52</v>
      </c>
      <c r="BE15" s="8">
        <v>52</v>
      </c>
      <c r="BF15" s="8">
        <v>52</v>
      </c>
      <c r="BG15" s="8">
        <v>53</v>
      </c>
      <c r="BH15" s="8">
        <v>53</v>
      </c>
      <c r="BI15" s="8">
        <v>54</v>
      </c>
      <c r="BJ15" s="8">
        <v>54</v>
      </c>
      <c r="BK15" s="8">
        <v>55</v>
      </c>
      <c r="BL15" s="8">
        <v>55</v>
      </c>
      <c r="BN15" s="8">
        <v>55</v>
      </c>
      <c r="BO15" s="8">
        <v>56</v>
      </c>
      <c r="BP15" s="8">
        <v>57</v>
      </c>
      <c r="BQ15" s="8">
        <v>58</v>
      </c>
      <c r="BR15" s="8">
        <v>59</v>
      </c>
      <c r="BS15" s="8">
        <v>61</v>
      </c>
      <c r="BT15" s="8">
        <v>61</v>
      </c>
      <c r="BU15" s="8">
        <v>61</v>
      </c>
      <c r="BV15" s="8">
        <v>63</v>
      </c>
      <c r="BW15" s="8">
        <v>64</v>
      </c>
      <c r="BX15" s="8">
        <v>64</v>
      </c>
      <c r="BY15" s="8">
        <v>64</v>
      </c>
      <c r="CA15" s="22">
        <v>64</v>
      </c>
      <c r="CB15" s="22">
        <v>64</v>
      </c>
      <c r="CC15" s="22">
        <v>64</v>
      </c>
      <c r="CD15" s="8">
        <v>64</v>
      </c>
      <c r="CE15" s="8">
        <v>65</v>
      </c>
      <c r="CF15" s="8">
        <v>65</v>
      </c>
      <c r="CG15" s="8">
        <v>65</v>
      </c>
      <c r="CH15" s="8">
        <v>65</v>
      </c>
      <c r="CI15" s="8">
        <v>65</v>
      </c>
      <c r="CJ15" s="8">
        <v>65</v>
      </c>
      <c r="CK15" s="8">
        <v>65</v>
      </c>
      <c r="CL15" s="8">
        <v>65</v>
      </c>
      <c r="CN15" s="8">
        <v>65</v>
      </c>
      <c r="CO15" s="8">
        <v>65</v>
      </c>
      <c r="CP15" s="8">
        <v>65</v>
      </c>
      <c r="CQ15" s="8">
        <v>66</v>
      </c>
      <c r="CR15" s="8">
        <v>67</v>
      </c>
      <c r="CS15" s="8">
        <v>67</v>
      </c>
      <c r="CT15" s="8">
        <v>67</v>
      </c>
      <c r="CU15" s="8">
        <v>68</v>
      </c>
      <c r="CV15" s="8">
        <v>68</v>
      </c>
      <c r="CW15" s="8">
        <v>69</v>
      </c>
      <c r="CX15" s="8">
        <v>69</v>
      </c>
      <c r="CY15" s="8">
        <v>70</v>
      </c>
      <c r="DA15" s="8">
        <v>69</v>
      </c>
      <c r="DB15" s="8">
        <v>71</v>
      </c>
      <c r="DC15" s="8">
        <f>67+4</f>
        <v>71</v>
      </c>
      <c r="DD15" s="8">
        <f>67+4</f>
        <v>71</v>
      </c>
      <c r="DE15" s="8">
        <f>67+4</f>
        <v>71</v>
      </c>
      <c r="DF15" s="8">
        <f>67+4</f>
        <v>71</v>
      </c>
      <c r="DG15" s="8">
        <v>73</v>
      </c>
      <c r="DH15" s="8">
        <v>74</v>
      </c>
      <c r="DI15" s="8">
        <v>74</v>
      </c>
      <c r="DJ15" s="8">
        <v>74</v>
      </c>
      <c r="DK15" s="8">
        <v>74</v>
      </c>
      <c r="DL15" s="8">
        <v>75</v>
      </c>
      <c r="DN15" s="8">
        <v>76</v>
      </c>
      <c r="DO15" s="8">
        <v>76</v>
      </c>
      <c r="DP15" s="8">
        <f>74+2</f>
        <v>76</v>
      </c>
      <c r="DQ15" s="8">
        <v>75</v>
      </c>
      <c r="DR15" s="8">
        <v>75</v>
      </c>
      <c r="DS15" s="8">
        <v>77</v>
      </c>
      <c r="DT15" s="8">
        <v>77</v>
      </c>
      <c r="DU15" s="8">
        <v>77</v>
      </c>
      <c r="DV15" s="8">
        <v>78</v>
      </c>
      <c r="DW15" s="8">
        <v>78</v>
      </c>
      <c r="DX15" s="8">
        <v>78</v>
      </c>
      <c r="DY15" s="8">
        <v>78</v>
      </c>
      <c r="EA15" s="8">
        <v>78</v>
      </c>
      <c r="EB15" s="8">
        <v>78</v>
      </c>
      <c r="EC15" s="8">
        <v>78</v>
      </c>
      <c r="ED15" s="8">
        <v>84</v>
      </c>
      <c r="EE15" s="8">
        <v>84</v>
      </c>
      <c r="EF15" s="8">
        <v>86</v>
      </c>
      <c r="EG15" s="8">
        <v>86</v>
      </c>
      <c r="EH15" s="8">
        <v>88</v>
      </c>
      <c r="EI15" s="8">
        <v>89</v>
      </c>
      <c r="EJ15" s="8">
        <v>89</v>
      </c>
      <c r="EK15" s="8">
        <v>90</v>
      </c>
      <c r="EL15" s="8">
        <v>91</v>
      </c>
      <c r="EN15" s="8">
        <v>91</v>
      </c>
      <c r="EO15" s="8">
        <v>92</v>
      </c>
      <c r="EP15" s="8">
        <v>92</v>
      </c>
      <c r="EQ15" s="8">
        <v>92</v>
      </c>
      <c r="ER15" s="8">
        <v>92</v>
      </c>
      <c r="ES15" s="8">
        <v>92</v>
      </c>
      <c r="ET15" s="8">
        <v>93</v>
      </c>
      <c r="EU15" s="8">
        <v>93</v>
      </c>
      <c r="EV15" s="8">
        <v>94</v>
      </c>
      <c r="EW15" s="8">
        <v>94</v>
      </c>
      <c r="EX15" s="8">
        <v>95</v>
      </c>
      <c r="EY15" s="8">
        <v>96</v>
      </c>
      <c r="FA15" s="8">
        <v>96</v>
      </c>
      <c r="FB15" s="8">
        <v>95</v>
      </c>
      <c r="FC15" s="8">
        <v>95</v>
      </c>
      <c r="FD15" s="8">
        <v>95</v>
      </c>
      <c r="FE15" s="8">
        <v>96</v>
      </c>
      <c r="FF15" s="8">
        <v>97</v>
      </c>
      <c r="FG15" s="8">
        <v>97</v>
      </c>
      <c r="FH15" s="8">
        <v>98</v>
      </c>
      <c r="FI15" s="8">
        <v>98</v>
      </c>
      <c r="FJ15" s="8">
        <v>98</v>
      </c>
      <c r="FK15" s="8">
        <v>99</v>
      </c>
      <c r="FL15" s="8">
        <v>98</v>
      </c>
      <c r="FN15" s="8">
        <v>98</v>
      </c>
      <c r="FO15" s="8">
        <v>98</v>
      </c>
      <c r="FP15" s="8">
        <v>98</v>
      </c>
      <c r="FQ15" s="8">
        <v>98</v>
      </c>
      <c r="FR15" s="8">
        <v>98</v>
      </c>
      <c r="FS15" s="8">
        <v>99</v>
      </c>
      <c r="FT15" s="8">
        <v>103</v>
      </c>
      <c r="FU15" s="8">
        <v>106</v>
      </c>
      <c r="FV15" s="8">
        <v>110</v>
      </c>
      <c r="FW15" s="8">
        <v>112</v>
      </c>
      <c r="FX15" s="8">
        <v>113</v>
      </c>
      <c r="FY15" s="8">
        <v>112</v>
      </c>
      <c r="GA15" s="8">
        <v>113</v>
      </c>
      <c r="GB15" s="8">
        <v>113</v>
      </c>
      <c r="GC15" s="8">
        <v>112</v>
      </c>
      <c r="GD15" s="8">
        <v>116</v>
      </c>
      <c r="GE15" s="8">
        <v>118</v>
      </c>
      <c r="GF15" s="8">
        <v>121</v>
      </c>
      <c r="GG15" s="8">
        <v>123</v>
      </c>
      <c r="GH15" s="8">
        <v>125</v>
      </c>
      <c r="GI15" s="8">
        <v>125</v>
      </c>
      <c r="GJ15" s="8">
        <v>126</v>
      </c>
      <c r="GK15" s="8">
        <v>126</v>
      </c>
      <c r="GL15" s="8">
        <v>126</v>
      </c>
      <c r="GN15" s="8">
        <v>126</v>
      </c>
      <c r="GO15" s="8">
        <v>126</v>
      </c>
      <c r="GP15" s="8">
        <v>125</v>
      </c>
      <c r="GQ15" s="8">
        <v>124</v>
      </c>
      <c r="GR15" s="8">
        <v>124</v>
      </c>
      <c r="GS15" s="8">
        <v>124</v>
      </c>
      <c r="GT15" s="8">
        <v>124</v>
      </c>
      <c r="GU15" s="8">
        <v>124</v>
      </c>
      <c r="GV15" s="8">
        <v>124</v>
      </c>
      <c r="GW15" s="8">
        <v>124</v>
      </c>
      <c r="GX15" s="8">
        <v>123</v>
      </c>
    </row>
    <row r="16" spans="1:206" x14ac:dyDescent="0.25">
      <c r="A16" s="5" t="s">
        <v>14</v>
      </c>
      <c r="B16" s="9">
        <f>+B3+B10</f>
        <v>35883</v>
      </c>
      <c r="C16" s="9">
        <f t="shared" ref="C16:L16" si="34">+C3+C10</f>
        <v>35827</v>
      </c>
      <c r="D16" s="9">
        <f t="shared" si="34"/>
        <v>36691</v>
      </c>
      <c r="E16" s="9">
        <f t="shared" si="34"/>
        <v>35627</v>
      </c>
      <c r="F16" s="9">
        <f t="shared" si="34"/>
        <v>35327</v>
      </c>
      <c r="G16" s="9">
        <f t="shared" si="34"/>
        <v>35137</v>
      </c>
      <c r="H16" s="9">
        <f t="shared" si="34"/>
        <v>34728</v>
      </c>
      <c r="I16" s="9">
        <f t="shared" si="34"/>
        <v>34828</v>
      </c>
      <c r="J16" s="9">
        <f t="shared" si="34"/>
        <v>34769</v>
      </c>
      <c r="K16" s="9">
        <f t="shared" si="34"/>
        <v>34816</v>
      </c>
      <c r="L16" s="9">
        <f t="shared" si="34"/>
        <v>34895</v>
      </c>
      <c r="N16" s="17">
        <f>+N3+N10</f>
        <v>34986</v>
      </c>
      <c r="O16" s="9">
        <f t="shared" ref="O16:Y16" si="35">+O3+O10</f>
        <v>35080</v>
      </c>
      <c r="P16" s="9">
        <f t="shared" si="35"/>
        <v>35279</v>
      </c>
      <c r="Q16" s="9">
        <f t="shared" si="35"/>
        <v>35642</v>
      </c>
      <c r="R16" s="9">
        <f t="shared" si="35"/>
        <v>35808</v>
      </c>
      <c r="S16" s="9">
        <f t="shared" si="35"/>
        <v>35783</v>
      </c>
      <c r="T16" s="9">
        <f t="shared" si="35"/>
        <v>35642</v>
      </c>
      <c r="U16" s="9">
        <f t="shared" si="35"/>
        <v>34807</v>
      </c>
      <c r="V16" s="9">
        <f t="shared" si="35"/>
        <v>35841</v>
      </c>
      <c r="W16" s="9">
        <f t="shared" si="35"/>
        <v>36004</v>
      </c>
      <c r="X16" s="9">
        <f t="shared" si="35"/>
        <v>36139</v>
      </c>
      <c r="Y16" s="9">
        <f t="shared" si="35"/>
        <v>36235</v>
      </c>
      <c r="AA16" s="17">
        <f>+AA3+AA10</f>
        <v>36266</v>
      </c>
      <c r="AB16" s="9">
        <f t="shared" ref="AB16:AL16" si="36">+AB3+AB10</f>
        <v>36172</v>
      </c>
      <c r="AC16" s="9">
        <f t="shared" si="36"/>
        <v>36227</v>
      </c>
      <c r="AD16" s="9">
        <f t="shared" si="36"/>
        <v>36304</v>
      </c>
      <c r="AE16" s="9">
        <f t="shared" si="36"/>
        <v>36364</v>
      </c>
      <c r="AF16" s="9">
        <f t="shared" si="36"/>
        <v>36562</v>
      </c>
      <c r="AG16" s="9">
        <f t="shared" si="36"/>
        <v>36566</v>
      </c>
      <c r="AH16" s="9">
        <f t="shared" si="36"/>
        <v>36573</v>
      </c>
      <c r="AI16" s="9">
        <f t="shared" si="36"/>
        <v>36624</v>
      </c>
      <c r="AJ16" s="9">
        <f t="shared" si="36"/>
        <v>36618</v>
      </c>
      <c r="AK16" s="9">
        <f t="shared" si="36"/>
        <v>36642</v>
      </c>
      <c r="AL16" s="9">
        <f t="shared" si="36"/>
        <v>36644</v>
      </c>
      <c r="AN16" s="9">
        <f t="shared" ref="AN16:AY16" si="37">+AN3+AN10</f>
        <v>36679</v>
      </c>
      <c r="AO16" s="9">
        <f t="shared" si="37"/>
        <v>36687</v>
      </c>
      <c r="AP16" s="9">
        <f t="shared" si="37"/>
        <v>36480</v>
      </c>
      <c r="AQ16" s="9">
        <f t="shared" si="37"/>
        <v>36538</v>
      </c>
      <c r="AR16" s="9">
        <f t="shared" si="37"/>
        <v>36588</v>
      </c>
      <c r="AS16" s="9">
        <f t="shared" si="37"/>
        <v>36675</v>
      </c>
      <c r="AT16" s="9">
        <f t="shared" si="37"/>
        <v>36902</v>
      </c>
      <c r="AU16" s="9">
        <f t="shared" si="37"/>
        <v>37045</v>
      </c>
      <c r="AV16" s="9">
        <f t="shared" si="37"/>
        <v>37119</v>
      </c>
      <c r="AW16" s="9">
        <f t="shared" si="37"/>
        <v>37180</v>
      </c>
      <c r="AX16" s="9">
        <f t="shared" si="37"/>
        <v>37242</v>
      </c>
      <c r="AY16" s="9">
        <f t="shared" si="37"/>
        <v>37340</v>
      </c>
      <c r="BA16" s="9">
        <f t="shared" ref="BA16:BL16" si="38">+BA3+BA10</f>
        <v>37425</v>
      </c>
      <c r="BB16" s="9">
        <f t="shared" si="38"/>
        <v>37512</v>
      </c>
      <c r="BC16" s="9">
        <f t="shared" si="38"/>
        <v>37641</v>
      </c>
      <c r="BD16" s="9">
        <f t="shared" si="38"/>
        <v>37690</v>
      </c>
      <c r="BE16" s="9">
        <f t="shared" si="38"/>
        <v>37787</v>
      </c>
      <c r="BF16" s="9">
        <f t="shared" si="38"/>
        <v>37922</v>
      </c>
      <c r="BG16" s="9">
        <f t="shared" si="38"/>
        <v>38018</v>
      </c>
      <c r="BH16" s="9">
        <f t="shared" si="38"/>
        <v>38135</v>
      </c>
      <c r="BI16" s="9">
        <f t="shared" si="38"/>
        <v>38206</v>
      </c>
      <c r="BJ16" s="9">
        <f t="shared" si="38"/>
        <v>38395</v>
      </c>
      <c r="BK16" s="9">
        <f t="shared" si="38"/>
        <v>38606</v>
      </c>
      <c r="BL16" s="9">
        <f t="shared" si="38"/>
        <v>38734</v>
      </c>
      <c r="BN16" s="9">
        <f t="shared" ref="BN16:BY16" si="39">+BN3+BN10</f>
        <v>38883</v>
      </c>
      <c r="BO16" s="9">
        <f t="shared" si="39"/>
        <v>39179</v>
      </c>
      <c r="BP16" s="9">
        <f t="shared" si="39"/>
        <v>39297</v>
      </c>
      <c r="BQ16" s="9">
        <f t="shared" si="39"/>
        <v>39359</v>
      </c>
      <c r="BR16" s="9">
        <f t="shared" si="39"/>
        <v>39408</v>
      </c>
      <c r="BS16" s="9">
        <f t="shared" si="39"/>
        <v>39475</v>
      </c>
      <c r="BT16" s="9">
        <f t="shared" si="39"/>
        <v>39539</v>
      </c>
      <c r="BU16" s="9">
        <f t="shared" si="39"/>
        <v>39756</v>
      </c>
      <c r="BV16" s="9">
        <f t="shared" si="39"/>
        <v>39953</v>
      </c>
      <c r="BW16" s="9">
        <f t="shared" si="39"/>
        <v>40135</v>
      </c>
      <c r="BX16" s="9">
        <f t="shared" si="39"/>
        <v>40223</v>
      </c>
      <c r="BY16" s="9">
        <f t="shared" si="39"/>
        <v>40312</v>
      </c>
      <c r="CA16" s="23">
        <f t="shared" ref="CA16:CL16" si="40">+CA3+CA10</f>
        <v>40405</v>
      </c>
      <c r="CB16" s="23">
        <f t="shared" si="40"/>
        <v>40613</v>
      </c>
      <c r="CC16" s="9">
        <f t="shared" si="40"/>
        <v>40802</v>
      </c>
      <c r="CD16" s="9">
        <f t="shared" si="40"/>
        <v>40948</v>
      </c>
      <c r="CE16" s="9">
        <f t="shared" si="40"/>
        <v>41015</v>
      </c>
      <c r="CF16" s="9">
        <f t="shared" si="40"/>
        <v>41093</v>
      </c>
      <c r="CG16" s="9">
        <f t="shared" si="40"/>
        <v>41138</v>
      </c>
      <c r="CH16" s="9">
        <f t="shared" si="40"/>
        <v>41151</v>
      </c>
      <c r="CI16" s="9">
        <f t="shared" si="40"/>
        <v>41221</v>
      </c>
      <c r="CJ16" s="9">
        <f t="shared" si="40"/>
        <v>41247</v>
      </c>
      <c r="CK16" s="9">
        <f t="shared" si="40"/>
        <v>41286</v>
      </c>
      <c r="CL16" s="9">
        <f t="shared" si="40"/>
        <v>41408</v>
      </c>
      <c r="CN16" s="9">
        <f t="shared" ref="CN16:CY16" si="41">+CN3+CN10</f>
        <v>41511</v>
      </c>
      <c r="CO16" s="9">
        <f>+CO3+CO10</f>
        <v>41574</v>
      </c>
      <c r="CP16" s="9">
        <f>+CP3+CP10</f>
        <v>41629</v>
      </c>
      <c r="CQ16" s="9">
        <f>+CQ3+CQ10</f>
        <v>41687</v>
      </c>
      <c r="CR16" s="9">
        <f>+CR3+CR10</f>
        <v>41781</v>
      </c>
      <c r="CS16" s="9">
        <f t="shared" ref="CS16:CX16" si="42">+CS3+CS10</f>
        <v>41863</v>
      </c>
      <c r="CT16" s="9">
        <f t="shared" si="42"/>
        <v>41935</v>
      </c>
      <c r="CU16" s="9">
        <f t="shared" si="42"/>
        <v>42020</v>
      </c>
      <c r="CV16" s="9">
        <f t="shared" si="42"/>
        <v>42092</v>
      </c>
      <c r="CW16" s="9">
        <f t="shared" si="42"/>
        <v>42177</v>
      </c>
      <c r="CX16" s="9">
        <f t="shared" si="42"/>
        <v>42247</v>
      </c>
      <c r="CY16" s="9">
        <f>+CY3+CY10</f>
        <v>42327</v>
      </c>
      <c r="DA16" s="9">
        <f t="shared" ref="DA16:DH16" si="43">+DA3+DA10</f>
        <v>42403</v>
      </c>
      <c r="DB16" s="9">
        <f t="shared" si="43"/>
        <v>42492</v>
      </c>
      <c r="DC16" s="9">
        <f t="shared" si="43"/>
        <v>42534</v>
      </c>
      <c r="DD16" s="9">
        <f t="shared" si="43"/>
        <v>42600</v>
      </c>
      <c r="DE16" s="9">
        <f t="shared" si="43"/>
        <v>43300</v>
      </c>
      <c r="DF16" s="9">
        <f t="shared" si="43"/>
        <v>43368</v>
      </c>
      <c r="DG16" s="9">
        <f t="shared" si="43"/>
        <v>43785</v>
      </c>
      <c r="DH16" s="9">
        <f t="shared" si="43"/>
        <v>44064</v>
      </c>
      <c r="DI16" s="9">
        <f>+DI3+DI10</f>
        <v>44342</v>
      </c>
      <c r="DJ16" s="9">
        <f>+DJ3+DJ10</f>
        <v>44442</v>
      </c>
      <c r="DK16" s="9">
        <f>+DK3+DK10</f>
        <v>44542</v>
      </c>
      <c r="DL16" s="9">
        <f>+DL3+DL10</f>
        <v>44586</v>
      </c>
      <c r="DN16" s="9">
        <f t="shared" ref="DN16:DY16" si="44">+DN3+DN10</f>
        <v>44668</v>
      </c>
      <c r="DO16" s="9">
        <f t="shared" si="44"/>
        <v>44725</v>
      </c>
      <c r="DP16" s="9">
        <f t="shared" si="44"/>
        <v>44842</v>
      </c>
      <c r="DQ16" s="9">
        <f t="shared" si="44"/>
        <v>44854</v>
      </c>
      <c r="DR16" s="9">
        <f t="shared" si="44"/>
        <v>44908</v>
      </c>
      <c r="DS16" s="9">
        <f t="shared" si="44"/>
        <v>44964</v>
      </c>
      <c r="DT16" s="9">
        <f t="shared" si="44"/>
        <v>45021</v>
      </c>
      <c r="DU16" s="9">
        <f t="shared" si="44"/>
        <v>45230</v>
      </c>
      <c r="DV16" s="9">
        <f t="shared" si="44"/>
        <v>45330</v>
      </c>
      <c r="DW16" s="9">
        <f t="shared" si="44"/>
        <v>45526</v>
      </c>
      <c r="DX16" s="9">
        <f t="shared" si="44"/>
        <v>45691</v>
      </c>
      <c r="DY16" s="9">
        <f t="shared" si="44"/>
        <v>45953</v>
      </c>
      <c r="EA16" s="9">
        <f t="shared" ref="EA16:EL16" si="45">+EA3+EA10</f>
        <v>45927</v>
      </c>
      <c r="EB16" s="9">
        <f t="shared" si="45"/>
        <v>46235</v>
      </c>
      <c r="EC16" s="9">
        <f t="shared" si="45"/>
        <v>46457</v>
      </c>
      <c r="ED16" s="9">
        <f t="shared" si="45"/>
        <v>47245</v>
      </c>
      <c r="EE16" s="9">
        <f t="shared" si="45"/>
        <v>47436</v>
      </c>
      <c r="EF16" s="9">
        <f t="shared" si="45"/>
        <v>47589</v>
      </c>
      <c r="EG16" s="9">
        <f t="shared" si="45"/>
        <v>47795</v>
      </c>
      <c r="EH16" s="9">
        <f t="shared" si="45"/>
        <v>47886</v>
      </c>
      <c r="EI16" s="9">
        <f t="shared" si="45"/>
        <v>48080</v>
      </c>
      <c r="EJ16" s="9">
        <f t="shared" si="45"/>
        <v>48399</v>
      </c>
      <c r="EK16" s="9">
        <f t="shared" si="45"/>
        <v>48595</v>
      </c>
      <c r="EL16" s="9">
        <f t="shared" si="45"/>
        <v>48900</v>
      </c>
      <c r="EN16" s="9">
        <f t="shared" ref="EN16:EY16" si="46">+EN3+EN10</f>
        <v>49047</v>
      </c>
      <c r="EO16" s="9">
        <f t="shared" si="46"/>
        <v>49123</v>
      </c>
      <c r="EP16" s="9">
        <f t="shared" si="46"/>
        <v>50438</v>
      </c>
      <c r="EQ16" s="9">
        <f t="shared" si="46"/>
        <v>50936</v>
      </c>
      <c r="ER16" s="9">
        <f t="shared" si="46"/>
        <v>51377</v>
      </c>
      <c r="ES16" s="9">
        <f t="shared" si="46"/>
        <v>51646</v>
      </c>
      <c r="ET16" s="9">
        <f t="shared" si="46"/>
        <v>51997</v>
      </c>
      <c r="EU16" s="9">
        <f t="shared" si="46"/>
        <v>52690</v>
      </c>
      <c r="EV16" s="9">
        <f t="shared" si="46"/>
        <v>53557</v>
      </c>
      <c r="EW16" s="9">
        <f t="shared" si="46"/>
        <v>54103</v>
      </c>
      <c r="EX16" s="9">
        <f t="shared" si="46"/>
        <v>54280</v>
      </c>
      <c r="EY16" s="9">
        <f t="shared" si="46"/>
        <v>54656</v>
      </c>
      <c r="FA16" s="9">
        <f t="shared" ref="FA16:FL16" si="47">+FA3+FA10</f>
        <v>54698</v>
      </c>
      <c r="FB16" s="9">
        <f t="shared" si="47"/>
        <v>55426</v>
      </c>
      <c r="FC16" s="9">
        <f t="shared" si="47"/>
        <v>56018</v>
      </c>
      <c r="FD16" s="9">
        <f t="shared" si="47"/>
        <v>56505</v>
      </c>
      <c r="FE16" s="9">
        <f t="shared" si="47"/>
        <v>56807</v>
      </c>
      <c r="FF16" s="9">
        <f t="shared" si="47"/>
        <v>57628</v>
      </c>
      <c r="FG16" s="9">
        <f t="shared" si="47"/>
        <v>58005</v>
      </c>
      <c r="FH16" s="9">
        <f t="shared" si="47"/>
        <v>58264</v>
      </c>
      <c r="FI16" s="9">
        <f t="shared" si="47"/>
        <v>59173</v>
      </c>
      <c r="FJ16" s="9">
        <f t="shared" si="47"/>
        <v>59507</v>
      </c>
      <c r="FK16" s="9">
        <f t="shared" si="47"/>
        <v>59777</v>
      </c>
      <c r="FL16" s="9">
        <f t="shared" si="47"/>
        <v>59984</v>
      </c>
      <c r="FN16" s="9">
        <f t="shared" ref="FN16:FY16" si="48">+FN3+FN10</f>
        <v>60124</v>
      </c>
      <c r="FO16" s="9">
        <f t="shared" si="48"/>
        <v>60617</v>
      </c>
      <c r="FP16" s="9">
        <f t="shared" si="48"/>
        <v>60912</v>
      </c>
      <c r="FQ16" s="9">
        <f t="shared" si="48"/>
        <v>61115</v>
      </c>
      <c r="FR16" s="9">
        <f t="shared" si="48"/>
        <v>61500</v>
      </c>
      <c r="FS16" s="9">
        <f t="shared" si="48"/>
        <v>61868</v>
      </c>
      <c r="FT16" s="9">
        <f t="shared" si="48"/>
        <v>62101</v>
      </c>
      <c r="FU16" s="9">
        <f t="shared" si="48"/>
        <v>62307</v>
      </c>
      <c r="FV16" s="9">
        <f t="shared" si="48"/>
        <v>62406</v>
      </c>
      <c r="FW16" s="9">
        <f t="shared" si="48"/>
        <v>62488</v>
      </c>
      <c r="FX16" s="9">
        <f t="shared" si="48"/>
        <v>62717</v>
      </c>
      <c r="FY16" s="9">
        <f t="shared" si="48"/>
        <v>62837</v>
      </c>
      <c r="GA16" s="9">
        <f>+GA3+GA10</f>
        <v>63193</v>
      </c>
      <c r="GB16" s="9">
        <f>+GB3+GB10</f>
        <v>63308</v>
      </c>
      <c r="GC16" s="9">
        <f>+GC3+GC10</f>
        <v>63596</v>
      </c>
      <c r="GD16" s="28">
        <f>+GD3+GD10</f>
        <v>63804</v>
      </c>
      <c r="GE16" s="28">
        <f>+GE3+GE10</f>
        <v>63941</v>
      </c>
      <c r="GF16" s="28">
        <f t="shared" ref="GF16:GK16" si="49">+GF3+GF10</f>
        <v>64095</v>
      </c>
      <c r="GG16" s="9">
        <f t="shared" si="49"/>
        <v>64225</v>
      </c>
      <c r="GH16" s="9">
        <f t="shared" si="49"/>
        <v>65119</v>
      </c>
      <c r="GI16" s="9">
        <f t="shared" si="49"/>
        <v>65341</v>
      </c>
      <c r="GJ16" s="9">
        <f t="shared" si="49"/>
        <v>65455</v>
      </c>
      <c r="GK16" s="9">
        <f t="shared" si="49"/>
        <v>65766</v>
      </c>
      <c r="GL16" s="9">
        <f>+GL3+GL10</f>
        <v>65771</v>
      </c>
      <c r="GN16" s="9">
        <f>+GN3+GN10</f>
        <v>65848</v>
      </c>
      <c r="GO16" s="9">
        <f>+GO3+GO10</f>
        <v>65989</v>
      </c>
      <c r="GP16" s="9">
        <f t="shared" ref="GP16:GX16" si="50">+GP3+GP10</f>
        <v>66103</v>
      </c>
      <c r="GQ16" s="28">
        <f t="shared" si="50"/>
        <v>66164</v>
      </c>
      <c r="GR16" s="28">
        <f>+GR3+GR10</f>
        <v>66279</v>
      </c>
      <c r="GS16" s="28">
        <f t="shared" si="50"/>
        <v>66339</v>
      </c>
      <c r="GT16" s="9">
        <f t="shared" si="50"/>
        <v>66506</v>
      </c>
      <c r="GU16" s="9">
        <f>+GU3+GU10</f>
        <v>66599</v>
      </c>
      <c r="GV16" s="9">
        <f>+GV3+GV10</f>
        <v>66751</v>
      </c>
      <c r="GW16" s="9">
        <f t="shared" si="50"/>
        <v>66856</v>
      </c>
      <c r="GX16" s="9">
        <f t="shared" si="50"/>
        <v>66912</v>
      </c>
    </row>
    <row r="17" spans="1:206" x14ac:dyDescent="0.25">
      <c r="A17" s="6" t="s">
        <v>15</v>
      </c>
      <c r="B17" s="10">
        <v>48858</v>
      </c>
      <c r="C17" s="10">
        <v>48858</v>
      </c>
      <c r="D17" s="10">
        <v>48858</v>
      </c>
      <c r="E17" s="10">
        <v>48858</v>
      </c>
      <c r="F17" s="10">
        <v>48858</v>
      </c>
      <c r="G17" s="10">
        <v>48858</v>
      </c>
      <c r="H17" s="10">
        <v>48858</v>
      </c>
      <c r="I17" s="10">
        <v>48858</v>
      </c>
      <c r="J17" s="10">
        <v>48858</v>
      </c>
      <c r="K17" s="10">
        <v>48858</v>
      </c>
      <c r="L17" s="10">
        <v>48858</v>
      </c>
      <c r="N17" s="18">
        <v>49925</v>
      </c>
      <c r="O17" s="18">
        <v>49925</v>
      </c>
      <c r="P17" s="18">
        <v>49925</v>
      </c>
      <c r="Q17" s="18">
        <v>49925</v>
      </c>
      <c r="R17" s="18">
        <v>49925</v>
      </c>
      <c r="S17" s="18">
        <v>49925</v>
      </c>
      <c r="T17" s="18">
        <v>49925</v>
      </c>
      <c r="U17" s="18">
        <v>49925</v>
      </c>
      <c r="V17" s="18">
        <v>49925</v>
      </c>
      <c r="W17" s="18">
        <v>49925</v>
      </c>
      <c r="X17" s="18">
        <v>49925</v>
      </c>
      <c r="Y17" s="18">
        <v>49925</v>
      </c>
      <c r="AA17" s="18">
        <v>44267</v>
      </c>
      <c r="AB17" s="18">
        <v>44267</v>
      </c>
      <c r="AC17" s="18">
        <v>44267</v>
      </c>
      <c r="AD17" s="18">
        <v>44267</v>
      </c>
      <c r="AE17" s="18">
        <v>44267</v>
      </c>
      <c r="AF17" s="18">
        <v>44267</v>
      </c>
      <c r="AG17" s="18">
        <v>44267</v>
      </c>
      <c r="AH17" s="18">
        <v>44267</v>
      </c>
      <c r="AI17" s="18">
        <v>44267</v>
      </c>
      <c r="AJ17" s="18">
        <v>44267</v>
      </c>
      <c r="AK17" s="18">
        <v>44267</v>
      </c>
      <c r="AL17" s="18">
        <v>44267</v>
      </c>
      <c r="AN17" s="10">
        <v>45383</v>
      </c>
      <c r="AO17" s="10">
        <v>45383</v>
      </c>
      <c r="AP17" s="10">
        <v>45383</v>
      </c>
      <c r="AQ17" s="10">
        <v>45383</v>
      </c>
      <c r="AR17" s="10">
        <v>45383</v>
      </c>
      <c r="AS17" s="10">
        <v>45383</v>
      </c>
      <c r="AT17" s="10">
        <v>45383</v>
      </c>
      <c r="AU17" s="10">
        <v>45383</v>
      </c>
      <c r="AV17" s="10">
        <v>45383</v>
      </c>
      <c r="AW17" s="10">
        <v>45383</v>
      </c>
      <c r="AX17" s="10">
        <v>45383</v>
      </c>
      <c r="AY17" s="10">
        <v>45383</v>
      </c>
      <c r="BA17" s="10">
        <v>46526</v>
      </c>
      <c r="BB17" s="10">
        <v>46526</v>
      </c>
      <c r="BC17" s="10">
        <v>46526</v>
      </c>
      <c r="BD17" s="10">
        <v>46526</v>
      </c>
      <c r="BE17" s="10">
        <v>46526</v>
      </c>
      <c r="BF17" s="10">
        <v>46526</v>
      </c>
      <c r="BG17" s="10">
        <v>46526</v>
      </c>
      <c r="BH17" s="10">
        <v>46526</v>
      </c>
      <c r="BI17" s="10">
        <v>46526</v>
      </c>
      <c r="BJ17" s="10">
        <v>46526</v>
      </c>
      <c r="BK17" s="10">
        <v>46526</v>
      </c>
      <c r="BL17" s="10">
        <v>46526</v>
      </c>
      <c r="BN17" s="10">
        <v>47693</v>
      </c>
      <c r="BO17" s="10">
        <v>47693</v>
      </c>
      <c r="BP17" s="10">
        <v>47693</v>
      </c>
      <c r="BQ17" s="10">
        <v>47693</v>
      </c>
      <c r="BR17" s="10">
        <v>47693</v>
      </c>
      <c r="BS17" s="10">
        <v>47693</v>
      </c>
      <c r="BT17" s="10">
        <v>47693</v>
      </c>
      <c r="BU17" s="10">
        <v>47693</v>
      </c>
      <c r="BV17" s="10">
        <v>47693</v>
      </c>
      <c r="BW17" s="10">
        <v>47693</v>
      </c>
      <c r="BX17" s="10">
        <v>47693</v>
      </c>
      <c r="BY17" s="10">
        <v>47693</v>
      </c>
      <c r="CA17" s="24">
        <v>48636.34782608696</v>
      </c>
      <c r="CB17" s="24">
        <v>48748.717876376868</v>
      </c>
      <c r="CC17" s="10">
        <v>48861.347547891783</v>
      </c>
      <c r="CD17" s="10">
        <v>48974.237440463956</v>
      </c>
      <c r="CE17" s="10">
        <v>49087.388155311484</v>
      </c>
      <c r="CF17" s="10">
        <v>49200.800295041568</v>
      </c>
      <c r="CG17" s="10">
        <v>49314.474463653642</v>
      </c>
      <c r="CH17" s="10">
        <v>49428.411266542636</v>
      </c>
      <c r="CI17" s="10">
        <v>49542.611310502201</v>
      </c>
      <c r="CJ17" s="10">
        <v>49657.075203727931</v>
      </c>
      <c r="CK17" s="10">
        <v>49771.803555820603</v>
      </c>
      <c r="CL17" s="10">
        <v>49886.796977789418</v>
      </c>
      <c r="CN17" s="10">
        <v>50087.205947372058</v>
      </c>
      <c r="CO17" s="10">
        <v>50180.444696197352</v>
      </c>
      <c r="CP17" s="10">
        <v>50273.683445022645</v>
      </c>
      <c r="CQ17" s="26">
        <v>50366.922193847931</v>
      </c>
      <c r="CR17" s="26">
        <v>50460.160942673225</v>
      </c>
      <c r="CS17" s="26">
        <v>50553.399691498518</v>
      </c>
      <c r="CT17" s="26">
        <v>50646.638440323804</v>
      </c>
      <c r="CU17" s="26">
        <v>50739.877189149098</v>
      </c>
      <c r="CV17" s="26">
        <v>50833.115937974391</v>
      </c>
      <c r="CW17" s="26">
        <v>50833.115937974391</v>
      </c>
      <c r="CX17" s="26">
        <v>50833.115937974391</v>
      </c>
      <c r="CY17" s="26">
        <v>50833.115937974391</v>
      </c>
      <c r="DA17" s="26">
        <v>51208.157616474302</v>
      </c>
      <c r="DB17" s="26">
        <v>51303.483048498303</v>
      </c>
      <c r="DC17" s="26">
        <v>51398.808480522253</v>
      </c>
      <c r="DD17" s="26">
        <v>51494.133912546255</v>
      </c>
      <c r="DE17" s="26">
        <v>51589.459344570256</v>
      </c>
      <c r="DF17" s="26">
        <v>51684.784776594257</v>
      </c>
      <c r="DG17" s="26">
        <v>51780.110208618258</v>
      </c>
      <c r="DH17" s="26">
        <v>51875.435640642259</v>
      </c>
      <c r="DI17" s="26">
        <v>51970.761072666261</v>
      </c>
      <c r="DJ17" s="26">
        <v>52066.086504690262</v>
      </c>
      <c r="DK17" s="26">
        <v>52161.411936714263</v>
      </c>
      <c r="DL17" s="26">
        <v>52161.411936714263</v>
      </c>
      <c r="DN17" s="26">
        <v>52161.411936714263</v>
      </c>
      <c r="DO17" s="26">
        <v>52161.411936714263</v>
      </c>
      <c r="DP17" s="26">
        <v>52161.411936714263</v>
      </c>
      <c r="DQ17" s="26">
        <v>52161.411936714263</v>
      </c>
      <c r="DR17" s="26">
        <v>52161.411936714263</v>
      </c>
      <c r="DS17" s="26">
        <v>52161.411936714263</v>
      </c>
      <c r="DT17" s="26">
        <v>52161.411936714263</v>
      </c>
      <c r="DU17" s="26">
        <v>52161.411936714263</v>
      </c>
      <c r="DV17" s="26">
        <v>52161.411936714263</v>
      </c>
      <c r="DW17" s="26">
        <v>52161.411936714263</v>
      </c>
      <c r="DX17" s="26">
        <v>52161.411936714263</v>
      </c>
      <c r="DY17" s="26">
        <v>52161.411936714263</v>
      </c>
      <c r="EA17" s="26">
        <v>53525.883094527329</v>
      </c>
      <c r="EB17" s="26">
        <v>53625.523038004038</v>
      </c>
      <c r="EC17" s="26">
        <v>53722.981853196725</v>
      </c>
      <c r="ED17" s="26">
        <v>53820.440668389412</v>
      </c>
      <c r="EE17" s="26">
        <v>53917.899483582107</v>
      </c>
      <c r="EF17" s="26">
        <v>54015.358298774794</v>
      </c>
      <c r="EG17" s="26">
        <v>54112.817113967481</v>
      </c>
      <c r="EH17" s="26">
        <v>54210.275929160169</v>
      </c>
      <c r="EI17" s="26">
        <v>54210.275929160169</v>
      </c>
      <c r="EJ17" s="26">
        <v>54211.275929160198</v>
      </c>
      <c r="EK17" s="26">
        <v>54212.275929160198</v>
      </c>
      <c r="EL17" s="26">
        <v>54212.275929160198</v>
      </c>
      <c r="EN17" s="26">
        <v>56395.777777777781</v>
      </c>
      <c r="EO17" s="26">
        <v>56395.777777777781</v>
      </c>
      <c r="EP17" s="26">
        <v>56395.777777777781</v>
      </c>
      <c r="EQ17" s="26">
        <v>56395.777777777781</v>
      </c>
      <c r="ER17" s="26">
        <v>56395.777777777781</v>
      </c>
      <c r="ES17" s="26">
        <v>56395.777777777781</v>
      </c>
      <c r="ET17" s="26">
        <v>56395.777777777781</v>
      </c>
      <c r="EU17" s="26">
        <v>56395.777777777781</v>
      </c>
      <c r="EV17" s="26">
        <v>56395.777777777781</v>
      </c>
      <c r="EW17" s="26">
        <v>56395.777777777781</v>
      </c>
      <c r="EX17" s="26">
        <v>56395.777777777781</v>
      </c>
      <c r="EY17" s="26">
        <v>56395.777777777781</v>
      </c>
      <c r="FA17" s="26">
        <v>57256</v>
      </c>
      <c r="FB17" s="26">
        <v>57256</v>
      </c>
      <c r="FC17" s="26">
        <v>57256</v>
      </c>
      <c r="FD17" s="26">
        <v>57256</v>
      </c>
      <c r="FE17" s="26">
        <v>57256</v>
      </c>
      <c r="FF17" s="26">
        <v>57256</v>
      </c>
      <c r="FG17" s="26">
        <v>57256</v>
      </c>
      <c r="FH17" s="26">
        <v>57256</v>
      </c>
      <c r="FI17" s="26">
        <v>57256</v>
      </c>
      <c r="FJ17" s="26">
        <v>57256</v>
      </c>
      <c r="FK17" s="26">
        <v>57256</v>
      </c>
      <c r="FL17" s="26">
        <v>57256</v>
      </c>
      <c r="FN17" s="26">
        <v>58113</v>
      </c>
      <c r="FO17" s="26">
        <v>58113</v>
      </c>
      <c r="FP17" s="26">
        <v>58113</v>
      </c>
      <c r="FQ17" s="26">
        <v>58113</v>
      </c>
      <c r="FR17" s="26">
        <v>58113</v>
      </c>
      <c r="FS17" s="26">
        <v>58113</v>
      </c>
      <c r="FT17" s="26">
        <v>58113</v>
      </c>
      <c r="FU17" s="26">
        <v>58113</v>
      </c>
      <c r="FV17" s="26">
        <v>58113</v>
      </c>
      <c r="FW17" s="26">
        <v>58113</v>
      </c>
      <c r="FX17" s="26">
        <v>58113</v>
      </c>
      <c r="FY17" s="26">
        <v>58113</v>
      </c>
      <c r="GA17" s="26">
        <v>58967</v>
      </c>
      <c r="GB17" s="26">
        <v>58967</v>
      </c>
      <c r="GC17" s="26">
        <v>58967</v>
      </c>
      <c r="GD17" s="26">
        <v>58967</v>
      </c>
      <c r="GE17" s="26">
        <v>58967</v>
      </c>
      <c r="GF17" s="26">
        <v>58967</v>
      </c>
      <c r="GG17" s="26">
        <v>58967</v>
      </c>
      <c r="GH17" s="26">
        <v>58967</v>
      </c>
      <c r="GI17" s="26">
        <v>58967</v>
      </c>
      <c r="GJ17" s="26">
        <v>58967</v>
      </c>
      <c r="GK17" s="26">
        <v>58967</v>
      </c>
      <c r="GL17" s="26">
        <v>58967</v>
      </c>
      <c r="GN17" s="26">
        <v>59837.111111111102</v>
      </c>
      <c r="GO17" s="26">
        <v>59837.111111111102</v>
      </c>
      <c r="GP17" s="26">
        <v>59837.111111111102</v>
      </c>
      <c r="GQ17" s="26">
        <v>59837.111111111102</v>
      </c>
      <c r="GR17" s="26">
        <v>59837.111111111102</v>
      </c>
      <c r="GS17" s="26">
        <v>59837.111111111102</v>
      </c>
      <c r="GT17" s="26">
        <v>59837.111111111102</v>
      </c>
      <c r="GU17" s="26">
        <v>59837.111111111102</v>
      </c>
      <c r="GV17" s="26">
        <v>59837.111111111102</v>
      </c>
      <c r="GW17" s="26">
        <v>59837.111111111102</v>
      </c>
      <c r="GX17" s="26">
        <v>59837.111111111102</v>
      </c>
    </row>
    <row r="18" spans="1:206" x14ac:dyDescent="0.25">
      <c r="A18" s="5" t="s">
        <v>16</v>
      </c>
      <c r="B18" s="11">
        <f>+B16/B17</f>
        <v>0.73443448360555075</v>
      </c>
      <c r="C18" s="11">
        <f t="shared" ref="C18:L18" si="51">+C16/C17</f>
        <v>0.73328830488354002</v>
      </c>
      <c r="D18" s="11">
        <f t="shared" si="51"/>
        <v>0.75097220516599128</v>
      </c>
      <c r="E18" s="11">
        <f t="shared" si="51"/>
        <v>0.72919480944778747</v>
      </c>
      <c r="F18" s="11">
        <f t="shared" si="51"/>
        <v>0.72305456629415854</v>
      </c>
      <c r="G18" s="11">
        <f t="shared" si="51"/>
        <v>0.71916574563019364</v>
      </c>
      <c r="H18" s="11">
        <f t="shared" si="51"/>
        <v>0.71079454746407955</v>
      </c>
      <c r="I18" s="11">
        <f t="shared" si="51"/>
        <v>0.71284129518195583</v>
      </c>
      <c r="J18" s="11">
        <f t="shared" si="51"/>
        <v>0.7116337140284088</v>
      </c>
      <c r="K18" s="11">
        <f t="shared" si="51"/>
        <v>0.71259568545581076</v>
      </c>
      <c r="L18" s="11">
        <f t="shared" si="51"/>
        <v>0.71421261615293297</v>
      </c>
      <c r="N18" s="19">
        <f t="shared" ref="N18:Y18" si="52">+N16/N17</f>
        <v>0.70077115673510271</v>
      </c>
      <c r="O18" s="11">
        <f>+O16/O17</f>
        <v>0.70265398097145715</v>
      </c>
      <c r="P18" s="11">
        <f t="shared" ref="P18:Y18" si="53">+P16/P17</f>
        <v>0.70663995993990991</v>
      </c>
      <c r="Q18" s="11">
        <f t="shared" si="53"/>
        <v>0.71391086629944922</v>
      </c>
      <c r="R18" s="11">
        <f t="shared" si="53"/>
        <v>0.71723585378067101</v>
      </c>
      <c r="S18" s="11">
        <f t="shared" si="53"/>
        <v>0.71673510265398099</v>
      </c>
      <c r="T18" s="11">
        <f t="shared" si="53"/>
        <v>0.71391086629944922</v>
      </c>
      <c r="U18" s="11">
        <f t="shared" si="53"/>
        <v>0.69718577866800202</v>
      </c>
      <c r="V18" s="11">
        <f t="shared" si="53"/>
        <v>0.71789684526790187</v>
      </c>
      <c r="W18" s="11">
        <f t="shared" si="53"/>
        <v>0.72116174261392085</v>
      </c>
      <c r="X18" s="11">
        <f t="shared" si="53"/>
        <v>0.72386579869804712</v>
      </c>
      <c r="Y18" s="11">
        <f t="shared" si="53"/>
        <v>0.72578868302453681</v>
      </c>
      <c r="AA18" s="19">
        <f>+AA16/AA17</f>
        <v>0.81925587909729591</v>
      </c>
      <c r="AB18" s="11">
        <f t="shared" ref="AB18:AL18" si="54">+AB16/AB17</f>
        <v>0.81713240111143737</v>
      </c>
      <c r="AC18" s="11">
        <f t="shared" si="54"/>
        <v>0.818374861635078</v>
      </c>
      <c r="AD18" s="11">
        <f t="shared" si="54"/>
        <v>0.82011430636817495</v>
      </c>
      <c r="AE18" s="11">
        <f t="shared" si="54"/>
        <v>0.82146971784851019</v>
      </c>
      <c r="AF18" s="11">
        <f t="shared" si="54"/>
        <v>0.82594257573361651</v>
      </c>
      <c r="AG18" s="11">
        <f t="shared" si="54"/>
        <v>0.82603293649897214</v>
      </c>
      <c r="AH18" s="11">
        <f t="shared" si="54"/>
        <v>0.82619106783834462</v>
      </c>
      <c r="AI18" s="11">
        <f t="shared" si="54"/>
        <v>0.82734316759662951</v>
      </c>
      <c r="AJ18" s="11">
        <f t="shared" si="54"/>
        <v>0.82720762644859602</v>
      </c>
      <c r="AK18" s="11">
        <f t="shared" si="54"/>
        <v>0.8277497910407301</v>
      </c>
      <c r="AL18" s="11">
        <f t="shared" si="54"/>
        <v>0.82779497142340797</v>
      </c>
      <c r="AN18" s="21">
        <f>+AN16/AN17</f>
        <v>0.80821012273318205</v>
      </c>
      <c r="AO18" s="21">
        <f t="shared" ref="AO18:AY18" si="55">+AO16/AO17</f>
        <v>0.80838640019390517</v>
      </c>
      <c r="AP18" s="21">
        <f t="shared" si="55"/>
        <v>0.80382522089769293</v>
      </c>
      <c r="AQ18" s="21">
        <f t="shared" si="55"/>
        <v>0.80510323248793603</v>
      </c>
      <c r="AR18" s="21">
        <f t="shared" si="55"/>
        <v>0.80620496661745589</v>
      </c>
      <c r="AS18" s="21">
        <f t="shared" si="55"/>
        <v>0.80812198400282043</v>
      </c>
      <c r="AT18" s="21">
        <f t="shared" si="55"/>
        <v>0.81312385695084066</v>
      </c>
      <c r="AU18" s="21">
        <f t="shared" si="55"/>
        <v>0.81627481656126744</v>
      </c>
      <c r="AV18" s="21">
        <f t="shared" si="55"/>
        <v>0.81790538307295679</v>
      </c>
      <c r="AW18" s="21">
        <f t="shared" si="55"/>
        <v>0.81924949871097108</v>
      </c>
      <c r="AX18" s="21">
        <f t="shared" si="55"/>
        <v>0.82061564903157569</v>
      </c>
      <c r="AY18" s="21">
        <f t="shared" si="55"/>
        <v>0.82277504792543465</v>
      </c>
      <c r="BA18" s="21">
        <f t="shared" ref="BA18:BL18" si="56">+BA16/BA17</f>
        <v>0.80438894381636072</v>
      </c>
      <c r="BB18" s="21">
        <f t="shared" si="56"/>
        <v>0.80625886601040275</v>
      </c>
      <c r="BC18" s="21">
        <f t="shared" si="56"/>
        <v>0.80903150926363754</v>
      </c>
      <c r="BD18" s="21">
        <f t="shared" si="56"/>
        <v>0.81008468383269572</v>
      </c>
      <c r="BE18" s="21">
        <f t="shared" si="56"/>
        <v>0.81216953961225979</v>
      </c>
      <c r="BF18" s="21">
        <f t="shared" si="56"/>
        <v>0.81507114301680783</v>
      </c>
      <c r="BG18" s="21">
        <f t="shared" si="56"/>
        <v>0.81713450543781974</v>
      </c>
      <c r="BH18" s="21">
        <f t="shared" si="56"/>
        <v>0.81964922838842802</v>
      </c>
      <c r="BI18" s="21">
        <f t="shared" si="56"/>
        <v>0.82117525684563475</v>
      </c>
      <c r="BJ18" s="21">
        <f t="shared" si="56"/>
        <v>0.82523750161200193</v>
      </c>
      <c r="BK18" s="21">
        <f t="shared" si="56"/>
        <v>0.82977260026651767</v>
      </c>
      <c r="BL18" s="21">
        <f t="shared" si="56"/>
        <v>0.83252375016120017</v>
      </c>
      <c r="BN18" s="21">
        <f t="shared" ref="BN18:BY18" si="57">+BN16/BN17</f>
        <v>0.81527687501310464</v>
      </c>
      <c r="BO18" s="21">
        <f t="shared" si="57"/>
        <v>0.82148323653366317</v>
      </c>
      <c r="BP18" s="21">
        <f t="shared" si="57"/>
        <v>0.82395739416685887</v>
      </c>
      <c r="BQ18" s="21">
        <f t="shared" si="57"/>
        <v>0.82525737529616505</v>
      </c>
      <c r="BR18" s="21">
        <f t="shared" si="57"/>
        <v>0.82628477973706838</v>
      </c>
      <c r="BS18" s="21">
        <f t="shared" si="57"/>
        <v>0.82768959805422182</v>
      </c>
      <c r="BT18" s="21">
        <f t="shared" si="57"/>
        <v>0.82903151405866693</v>
      </c>
      <c r="BU18" s="21">
        <f t="shared" si="57"/>
        <v>0.83358144801123857</v>
      </c>
      <c r="BV18" s="21">
        <f t="shared" si="57"/>
        <v>0.83771203321242116</v>
      </c>
      <c r="BW18" s="21">
        <f t="shared" si="57"/>
        <v>0.84152810685006185</v>
      </c>
      <c r="BX18" s="21">
        <f t="shared" si="57"/>
        <v>0.84337324135617386</v>
      </c>
      <c r="BY18" s="21">
        <f t="shared" si="57"/>
        <v>0.84523934329985528</v>
      </c>
      <c r="CA18" s="25">
        <f t="shared" ref="CA18:CL18" si="58">+CA16/CA17</f>
        <v>0.83075727940098476</v>
      </c>
      <c r="CB18" s="25">
        <f t="shared" si="58"/>
        <v>0.83310909023272273</v>
      </c>
      <c r="CC18" s="21">
        <f t="shared" si="58"/>
        <v>0.83505678921375714</v>
      </c>
      <c r="CD18" s="21">
        <f t="shared" si="58"/>
        <v>0.83611306964766663</v>
      </c>
      <c r="CE18" s="21">
        <f t="shared" si="58"/>
        <v>0.83555066874263884</v>
      </c>
      <c r="CF18" s="21">
        <f t="shared" si="58"/>
        <v>0.83520999157693232</v>
      </c>
      <c r="CG18" s="21">
        <f t="shared" si="58"/>
        <v>0.83419727062730908</v>
      </c>
      <c r="CH18" s="21">
        <f t="shared" si="58"/>
        <v>0.83253737972870079</v>
      </c>
      <c r="CI18" s="21">
        <f t="shared" si="58"/>
        <v>0.83203123351033059</v>
      </c>
      <c r="CJ18" s="21">
        <f t="shared" si="58"/>
        <v>0.83063691993086708</v>
      </c>
      <c r="CK18" s="21">
        <f t="shared" si="58"/>
        <v>0.82950580550484743</v>
      </c>
      <c r="CL18" s="21">
        <f t="shared" si="58"/>
        <v>0.8300392590535659</v>
      </c>
      <c r="CN18" s="21">
        <f t="shared" ref="CN18:CY18" si="59">+CN16/CN17</f>
        <v>0.82877451865885066</v>
      </c>
      <c r="CO18" s="21">
        <f t="shared" si="59"/>
        <v>0.82849006723032204</v>
      </c>
      <c r="CP18" s="21">
        <f t="shared" si="59"/>
        <v>0.82804754192168684</v>
      </c>
      <c r="CQ18" s="21">
        <f t="shared" si="59"/>
        <v>0.82766621791100548</v>
      </c>
      <c r="CR18" s="21">
        <f t="shared" si="59"/>
        <v>0.82799973720786491</v>
      </c>
      <c r="CS18" s="21">
        <f t="shared" si="59"/>
        <v>0.82809465348460098</v>
      </c>
      <c r="CT18" s="21">
        <f t="shared" si="59"/>
        <v>0.82799177381557909</v>
      </c>
      <c r="CU18" s="21">
        <f t="shared" si="59"/>
        <v>0.82814548098642471</v>
      </c>
      <c r="CV18" s="21">
        <f t="shared" si="59"/>
        <v>0.82804288549535043</v>
      </c>
      <c r="CW18" s="21">
        <f t="shared" si="59"/>
        <v>0.82971502379400819</v>
      </c>
      <c r="CX18" s="21">
        <f t="shared" si="59"/>
        <v>0.83109207886349112</v>
      </c>
      <c r="CY18" s="21">
        <f>+CY16/CY17</f>
        <v>0.83266585608575727</v>
      </c>
      <c r="DA18" s="21">
        <f t="shared" ref="DA18:DL18" si="60">+DA16/DA17</f>
        <v>0.82805166156492271</v>
      </c>
      <c r="DB18" s="21">
        <f t="shared" si="60"/>
        <v>0.82824785911380294</v>
      </c>
      <c r="DC18" s="21">
        <f t="shared" si="60"/>
        <v>0.82752891083298941</v>
      </c>
      <c r="DD18" s="21">
        <f t="shared" si="60"/>
        <v>0.82727869687736899</v>
      </c>
      <c r="DE18" s="21">
        <f t="shared" si="60"/>
        <v>0.83931873972153359</v>
      </c>
      <c r="DF18" s="21">
        <f t="shared" si="60"/>
        <v>0.8390864001360695</v>
      </c>
      <c r="DG18" s="21">
        <f t="shared" si="60"/>
        <v>0.84559495573866983</v>
      </c>
      <c r="DH18" s="21">
        <f t="shared" si="60"/>
        <v>0.84941937269202761</v>
      </c>
      <c r="DI18" s="21">
        <f t="shared" si="60"/>
        <v>0.85321051846826679</v>
      </c>
      <c r="DJ18" s="21">
        <f t="shared" si="60"/>
        <v>0.85356905009552697</v>
      </c>
      <c r="DK18" s="21">
        <f t="shared" si="60"/>
        <v>0.85392627128347975</v>
      </c>
      <c r="DL18" s="21">
        <f t="shared" si="60"/>
        <v>0.85476980673174141</v>
      </c>
      <c r="DN18" s="21">
        <f t="shared" ref="DN18:DY18" si="61">+DN16/DN17</f>
        <v>0.85634185006713825</v>
      </c>
      <c r="DO18" s="21">
        <f t="shared" si="61"/>
        <v>0.85743461189784087</v>
      </c>
      <c r="DP18" s="21">
        <f t="shared" si="61"/>
        <v>0.8596776493398095</v>
      </c>
      <c r="DQ18" s="21">
        <f t="shared" si="61"/>
        <v>0.85990770446206277</v>
      </c>
      <c r="DR18" s="21">
        <f t="shared" si="61"/>
        <v>0.8609429525122021</v>
      </c>
      <c r="DS18" s="21">
        <f t="shared" si="61"/>
        <v>0.86201654308271702</v>
      </c>
      <c r="DT18" s="21">
        <f t="shared" si="61"/>
        <v>0.86310930491341964</v>
      </c>
      <c r="DU18" s="21">
        <f t="shared" si="61"/>
        <v>0.86711609829266278</v>
      </c>
      <c r="DV18" s="21">
        <f t="shared" si="61"/>
        <v>0.86903322431143948</v>
      </c>
      <c r="DW18" s="21">
        <f t="shared" si="61"/>
        <v>0.87279079130824155</v>
      </c>
      <c r="DX18" s="21">
        <f t="shared" si="61"/>
        <v>0.87595404923922304</v>
      </c>
      <c r="DY18" s="21">
        <f t="shared" si="61"/>
        <v>0.88097691940841771</v>
      </c>
      <c r="EA18" s="21">
        <f t="shared" ref="EA18:EL18" si="62">+EA16/EA17</f>
        <v>0.85803348482625474</v>
      </c>
      <c r="EB18" s="21">
        <f t="shared" si="62"/>
        <v>0.86218273278628121</v>
      </c>
      <c r="EC18" s="21">
        <f t="shared" si="62"/>
        <v>0.86475095755012765</v>
      </c>
      <c r="ED18" s="21">
        <f t="shared" si="62"/>
        <v>0.87782633165522572</v>
      </c>
      <c r="EE18" s="21">
        <f t="shared" si="62"/>
        <v>0.87978204741533317</v>
      </c>
      <c r="EF18" s="21">
        <f t="shared" si="62"/>
        <v>0.88102720224072717</v>
      </c>
      <c r="EG18" s="21">
        <f t="shared" si="62"/>
        <v>0.88324730718303812</v>
      </c>
      <c r="EH18" s="21">
        <f t="shared" si="62"/>
        <v>0.88333806052888419</v>
      </c>
      <c r="EI18" s="21">
        <f t="shared" si="62"/>
        <v>0.88691671783462289</v>
      </c>
      <c r="EJ18" s="21">
        <f t="shared" si="62"/>
        <v>0.89278474211241021</v>
      </c>
      <c r="EK18" s="21">
        <f t="shared" si="62"/>
        <v>0.89638369109423932</v>
      </c>
      <c r="EL18" s="21">
        <f t="shared" si="62"/>
        <v>0.90200972310954419</v>
      </c>
      <c r="EN18" s="21">
        <f>+EN16/EN17</f>
        <v>0.86969276659797223</v>
      </c>
      <c r="EO18" s="21">
        <f>+EO16/EO17</f>
        <v>0.87104038521402305</v>
      </c>
      <c r="EP18" s="21">
        <f>+EP16/EP17</f>
        <v>0.89435773363648174</v>
      </c>
      <c r="EQ18" s="21">
        <f>+EQ16/EQ17</f>
        <v>0.90318818193639394</v>
      </c>
      <c r="ER18" s="21">
        <f>+ER16/ER17</f>
        <v>0.91100791627426791</v>
      </c>
      <c r="ES18" s="21">
        <f t="shared" ref="ES18:EY18" si="63">+ES16/ES17</f>
        <v>0.91577777690213213</v>
      </c>
      <c r="ET18" s="21">
        <f t="shared" si="63"/>
        <v>0.92200164708941956</v>
      </c>
      <c r="EU18" s="21">
        <f t="shared" si="63"/>
        <v>0.93428980104893589</v>
      </c>
      <c r="EV18" s="21">
        <f t="shared" si="63"/>
        <v>0.94966329236625269</v>
      </c>
      <c r="EW18" s="21">
        <f t="shared" si="63"/>
        <v>0.95934486821314435</v>
      </c>
      <c r="EX18" s="21">
        <f t="shared" si="63"/>
        <v>0.96248340104263119</v>
      </c>
      <c r="EY18" s="21">
        <f t="shared" si="63"/>
        <v>0.96915056682730383</v>
      </c>
      <c r="FA18" s="21">
        <f t="shared" ref="FA18:FL18" si="64">+FA16/FA17</f>
        <v>0.95532345955009079</v>
      </c>
      <c r="FB18" s="21">
        <f t="shared" si="64"/>
        <v>0.96803828419728932</v>
      </c>
      <c r="FC18" s="21">
        <f t="shared" si="64"/>
        <v>0.97837781193237394</v>
      </c>
      <c r="FD18" s="21">
        <f t="shared" si="64"/>
        <v>0.98688347072795868</v>
      </c>
      <c r="FE18" s="21">
        <f t="shared" si="64"/>
        <v>0.9921580271063295</v>
      </c>
      <c r="FF18" s="21">
        <f t="shared" si="64"/>
        <v>1.0064971356713708</v>
      </c>
      <c r="FG18" s="21">
        <f t="shared" si="64"/>
        <v>1.0130815984350985</v>
      </c>
      <c r="FH18" s="21">
        <f t="shared" si="64"/>
        <v>1.017605141819198</v>
      </c>
      <c r="FI18" s="21">
        <f t="shared" si="64"/>
        <v>1.0334812072097248</v>
      </c>
      <c r="FJ18" s="21">
        <f t="shared" si="64"/>
        <v>1.0393146569791811</v>
      </c>
      <c r="FK18" s="21">
        <f t="shared" si="64"/>
        <v>1.0440303199664664</v>
      </c>
      <c r="FL18" s="21">
        <f t="shared" si="64"/>
        <v>1.0476456615900518</v>
      </c>
      <c r="FN18" s="21">
        <f t="shared" ref="FN18:FY18" si="65">+FN16/FN17</f>
        <v>1.0346049937191335</v>
      </c>
      <c r="FO18" s="21">
        <f t="shared" si="65"/>
        <v>1.0430884655756887</v>
      </c>
      <c r="FP18" s="21">
        <f t="shared" si="65"/>
        <v>1.0481647824066904</v>
      </c>
      <c r="FQ18" s="21">
        <f t="shared" si="65"/>
        <v>1.051657976700566</v>
      </c>
      <c r="FR18" s="21">
        <f t="shared" si="65"/>
        <v>1.058283000361365</v>
      </c>
      <c r="FS18" s="21">
        <f t="shared" si="65"/>
        <v>1.0646154905098688</v>
      </c>
      <c r="FT18" s="21">
        <f t="shared" si="65"/>
        <v>1.0686249204136768</v>
      </c>
      <c r="FU18" s="21">
        <f t="shared" si="65"/>
        <v>1.0721697382685458</v>
      </c>
      <c r="FV18" s="21">
        <f t="shared" si="65"/>
        <v>1.0738733157813225</v>
      </c>
      <c r="FW18" s="21">
        <f t="shared" si="65"/>
        <v>1.0752843597818045</v>
      </c>
      <c r="FX18" s="21">
        <f t="shared" si="65"/>
        <v>1.0792249582709548</v>
      </c>
      <c r="FY18" s="21">
        <f t="shared" si="65"/>
        <v>1.0812899007106844</v>
      </c>
      <c r="GA18" s="21">
        <f>+GA16/GA17</f>
        <v>1.0716672036901995</v>
      </c>
      <c r="GB18" s="21">
        <f>+GB16/GB17</f>
        <v>1.0736174470466533</v>
      </c>
      <c r="GC18" s="21">
        <f>+GC16/GC17</f>
        <v>1.0785015347567284</v>
      </c>
      <c r="GD18" s="21">
        <f>+GD16/GD17</f>
        <v>1.082028931436227</v>
      </c>
      <c r="GE18" s="21">
        <f>+GE16/GE17</f>
        <v>1.0843522648260893</v>
      </c>
      <c r="GF18" s="21">
        <f t="shared" ref="GF18:GK18" si="66">+GF16/GF17</f>
        <v>1.0869638950599487</v>
      </c>
      <c r="GG18" s="21">
        <f t="shared" si="66"/>
        <v>1.0891685179846355</v>
      </c>
      <c r="GH18" s="21">
        <f t="shared" si="66"/>
        <v>1.1043295402513271</v>
      </c>
      <c r="GI18" s="21">
        <f t="shared" si="66"/>
        <v>1.1080943578611766</v>
      </c>
      <c r="GJ18" s="21">
        <f t="shared" si="66"/>
        <v>1.110027642579748</v>
      </c>
      <c r="GK18" s="21">
        <f t="shared" si="66"/>
        <v>1.1153017789611139</v>
      </c>
      <c r="GL18" s="21">
        <f>+GL16/GL17</f>
        <v>1.1153865721505249</v>
      </c>
      <c r="GN18" s="21">
        <f>+GN16/GN17</f>
        <v>1.1004541960210499</v>
      </c>
      <c r="GO18" s="21">
        <f>+GO16/GO17</f>
        <v>1.1028105932030292</v>
      </c>
      <c r="GP18" s="21">
        <f>+GP16/GP17</f>
        <v>1.1047157653927144</v>
      </c>
      <c r="GQ18" s="21">
        <f>+GQ16/GQ17</f>
        <v>1.1057351996345637</v>
      </c>
      <c r="GR18" s="21">
        <f>+GR16/GR17</f>
        <v>1.1076570838610005</v>
      </c>
      <c r="GS18" s="21">
        <f t="shared" ref="GS18:GX18" si="67">+GS16/GS17</f>
        <v>1.1086598060660982</v>
      </c>
      <c r="GT18" s="21">
        <f t="shared" si="67"/>
        <v>1.1114507162036196</v>
      </c>
      <c r="GU18" s="21">
        <f t="shared" si="67"/>
        <v>1.1130049356215208</v>
      </c>
      <c r="GV18" s="21">
        <f t="shared" si="67"/>
        <v>1.1155451652077679</v>
      </c>
      <c r="GW18" s="21">
        <f t="shared" si="67"/>
        <v>1.1172999290666885</v>
      </c>
      <c r="GX18" s="21">
        <f t="shared" si="67"/>
        <v>1.1182358031247797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CC66-5617-4997-A580-175AF172EA27}">
  <dimension ref="A2:GY109"/>
  <sheetViews>
    <sheetView tabSelected="1" topLeftCell="GJ63" workbookViewId="0">
      <selection activeCell="GP75" sqref="GP75"/>
    </sheetView>
  </sheetViews>
  <sheetFormatPr baseColWidth="10" defaultRowHeight="15" x14ac:dyDescent="0.25"/>
  <cols>
    <col min="1" max="1" width="36.42578125" customWidth="1"/>
    <col min="2" max="2" width="13" customWidth="1"/>
  </cols>
  <sheetData>
    <row r="2" spans="1:207" ht="22.5" customHeight="1" x14ac:dyDescent="0.25">
      <c r="A2" s="29" t="s">
        <v>17</v>
      </c>
      <c r="B2" s="30" t="s">
        <v>18</v>
      </c>
      <c r="C2" s="12">
        <v>37653</v>
      </c>
      <c r="D2" s="12">
        <v>37681</v>
      </c>
      <c r="E2" s="12">
        <v>37712</v>
      </c>
      <c r="F2" s="12">
        <v>37742</v>
      </c>
      <c r="G2" s="12">
        <v>37773</v>
      </c>
      <c r="H2" s="12">
        <v>37803</v>
      </c>
      <c r="I2" s="12">
        <v>37834</v>
      </c>
      <c r="J2" s="12">
        <v>37865</v>
      </c>
      <c r="K2" s="12">
        <v>37895</v>
      </c>
      <c r="L2" s="12">
        <v>37926</v>
      </c>
      <c r="M2" s="12">
        <v>37956</v>
      </c>
      <c r="N2" s="13">
        <v>2004</v>
      </c>
      <c r="O2" s="12">
        <v>37987</v>
      </c>
      <c r="P2" s="12">
        <v>38018</v>
      </c>
      <c r="Q2" s="12">
        <v>38047</v>
      </c>
      <c r="R2" s="12">
        <v>38078</v>
      </c>
      <c r="S2" s="12">
        <v>38108</v>
      </c>
      <c r="T2" s="12">
        <v>38139</v>
      </c>
      <c r="U2" s="12">
        <v>38169</v>
      </c>
      <c r="V2" s="12">
        <v>38200</v>
      </c>
      <c r="W2" s="12">
        <v>38231</v>
      </c>
      <c r="X2" s="12">
        <v>38261</v>
      </c>
      <c r="Y2" s="12">
        <v>38292</v>
      </c>
      <c r="Z2" s="12">
        <v>38322</v>
      </c>
      <c r="AA2" s="13">
        <v>2005</v>
      </c>
      <c r="AB2" s="12">
        <v>38353</v>
      </c>
      <c r="AC2" s="12">
        <v>38384</v>
      </c>
      <c r="AD2" s="12">
        <v>38412</v>
      </c>
      <c r="AE2" s="12">
        <v>38443</v>
      </c>
      <c r="AF2" s="12">
        <v>38473</v>
      </c>
      <c r="AG2" s="12">
        <v>38504</v>
      </c>
      <c r="AH2" s="12">
        <v>38534</v>
      </c>
      <c r="AI2" s="12">
        <v>38565</v>
      </c>
      <c r="AJ2" s="12">
        <v>38596</v>
      </c>
      <c r="AK2" s="12">
        <v>38626</v>
      </c>
      <c r="AL2" s="12">
        <v>38657</v>
      </c>
      <c r="AM2" s="12">
        <v>38687</v>
      </c>
      <c r="AN2" s="13">
        <v>2006</v>
      </c>
      <c r="AO2" s="12">
        <v>38718</v>
      </c>
      <c r="AP2" s="12">
        <v>38749</v>
      </c>
      <c r="AQ2" s="12">
        <v>38777</v>
      </c>
      <c r="AR2" s="12">
        <v>38808</v>
      </c>
      <c r="AS2" s="12">
        <v>38838</v>
      </c>
      <c r="AT2" s="12">
        <v>38869</v>
      </c>
      <c r="AU2" s="12">
        <v>38899</v>
      </c>
      <c r="AV2" s="12">
        <v>38930</v>
      </c>
      <c r="AW2" s="12">
        <v>38961</v>
      </c>
      <c r="AX2" s="12">
        <v>38991</v>
      </c>
      <c r="AY2" s="12">
        <v>39022</v>
      </c>
      <c r="AZ2" s="12">
        <v>39052</v>
      </c>
      <c r="BA2" s="13">
        <v>2007</v>
      </c>
      <c r="BB2" s="12">
        <v>39083</v>
      </c>
      <c r="BC2" s="12">
        <v>39114</v>
      </c>
      <c r="BD2" s="12">
        <v>39142</v>
      </c>
      <c r="BE2" s="12">
        <v>39173</v>
      </c>
      <c r="BF2" s="12">
        <v>39203</v>
      </c>
      <c r="BG2" s="12">
        <v>39234</v>
      </c>
      <c r="BH2" s="12">
        <v>39264</v>
      </c>
      <c r="BI2" s="12">
        <v>39295</v>
      </c>
      <c r="BJ2" s="12">
        <v>39326</v>
      </c>
      <c r="BK2" s="12">
        <v>39356</v>
      </c>
      <c r="BL2" s="12">
        <v>39387</v>
      </c>
      <c r="BM2" s="12">
        <v>39417</v>
      </c>
      <c r="BN2" s="13">
        <v>2008</v>
      </c>
      <c r="BO2" s="12">
        <v>39448</v>
      </c>
      <c r="BP2" s="12">
        <v>39479</v>
      </c>
      <c r="BQ2" s="12">
        <v>39508</v>
      </c>
      <c r="BR2" s="12">
        <v>39539</v>
      </c>
      <c r="BS2" s="12">
        <v>39569</v>
      </c>
      <c r="BT2" s="12">
        <v>39600</v>
      </c>
      <c r="BU2" s="12">
        <v>39630</v>
      </c>
      <c r="BV2" s="12">
        <v>39661</v>
      </c>
      <c r="BW2" s="12">
        <v>39692</v>
      </c>
      <c r="BX2" s="12">
        <v>39722</v>
      </c>
      <c r="BY2" s="12">
        <v>39753</v>
      </c>
      <c r="BZ2" s="12">
        <v>39783</v>
      </c>
      <c r="CA2" s="13">
        <v>2009</v>
      </c>
      <c r="CB2" s="12">
        <v>39814</v>
      </c>
      <c r="CC2" s="12">
        <v>39845</v>
      </c>
      <c r="CD2" s="12">
        <v>39873</v>
      </c>
      <c r="CE2" s="12">
        <v>39904</v>
      </c>
      <c r="CF2" s="12">
        <v>39934</v>
      </c>
      <c r="CG2" s="12">
        <v>39965</v>
      </c>
      <c r="CH2" s="12">
        <v>39995</v>
      </c>
      <c r="CI2" s="12">
        <v>40026</v>
      </c>
      <c r="CJ2" s="12">
        <v>40057</v>
      </c>
      <c r="CK2" s="12">
        <v>40087</v>
      </c>
      <c r="CL2" s="12">
        <v>40118</v>
      </c>
      <c r="CM2" s="12">
        <v>40148</v>
      </c>
      <c r="CN2" s="13">
        <v>2010</v>
      </c>
      <c r="CO2" s="12">
        <v>40179</v>
      </c>
      <c r="CP2" s="12">
        <v>40210</v>
      </c>
      <c r="CQ2" s="12">
        <v>40238</v>
      </c>
      <c r="CR2" s="12">
        <v>40269</v>
      </c>
      <c r="CS2" s="12">
        <v>40299</v>
      </c>
      <c r="CT2" s="12">
        <v>40330</v>
      </c>
      <c r="CU2" s="12">
        <v>40360</v>
      </c>
      <c r="CV2" s="12">
        <v>40391</v>
      </c>
      <c r="CW2" s="12">
        <v>40422</v>
      </c>
      <c r="CX2" s="12">
        <v>40452</v>
      </c>
      <c r="CY2" s="12">
        <v>40483</v>
      </c>
      <c r="CZ2" s="12">
        <v>40513</v>
      </c>
      <c r="DA2" s="13">
        <v>2011</v>
      </c>
      <c r="DB2" s="12">
        <v>40544</v>
      </c>
      <c r="DC2" s="12">
        <v>40575</v>
      </c>
      <c r="DD2" s="12">
        <v>40603</v>
      </c>
      <c r="DE2" s="12">
        <v>40634</v>
      </c>
      <c r="DF2" s="12">
        <v>40664</v>
      </c>
      <c r="DG2" s="12">
        <v>40695</v>
      </c>
      <c r="DH2" s="12">
        <v>40725</v>
      </c>
      <c r="DI2" s="12">
        <v>40756</v>
      </c>
      <c r="DJ2" s="12">
        <v>40787</v>
      </c>
      <c r="DK2" s="12">
        <v>40817</v>
      </c>
      <c r="DL2" s="12">
        <v>40848</v>
      </c>
      <c r="DM2" s="12">
        <v>40878</v>
      </c>
      <c r="DN2" s="13">
        <v>2012</v>
      </c>
      <c r="DO2" s="12">
        <v>40909</v>
      </c>
      <c r="DP2" s="12">
        <v>40940</v>
      </c>
      <c r="DQ2" s="12">
        <v>40969</v>
      </c>
      <c r="DR2" s="12">
        <v>41000</v>
      </c>
      <c r="DS2" s="12">
        <v>41030</v>
      </c>
      <c r="DT2" s="12">
        <v>41061</v>
      </c>
      <c r="DU2" s="12">
        <v>41091</v>
      </c>
      <c r="DV2" s="12">
        <v>41122</v>
      </c>
      <c r="DW2" s="12">
        <v>41153</v>
      </c>
      <c r="DX2" s="12">
        <v>41183</v>
      </c>
      <c r="DY2" s="12">
        <v>41214</v>
      </c>
      <c r="DZ2" s="12">
        <v>41244</v>
      </c>
      <c r="EA2" s="13">
        <v>2013</v>
      </c>
      <c r="EB2" s="12">
        <v>41275</v>
      </c>
      <c r="EC2" s="12">
        <v>41306</v>
      </c>
      <c r="ED2" s="12">
        <v>41334</v>
      </c>
      <c r="EE2" s="12">
        <v>41365</v>
      </c>
      <c r="EF2" s="12">
        <v>41395</v>
      </c>
      <c r="EG2" s="12">
        <v>41426</v>
      </c>
      <c r="EH2" s="12">
        <v>41456</v>
      </c>
      <c r="EI2" s="12">
        <v>41487</v>
      </c>
      <c r="EJ2" s="12">
        <v>41518</v>
      </c>
      <c r="EK2" s="12">
        <v>41548</v>
      </c>
      <c r="EL2" s="12">
        <v>41579</v>
      </c>
      <c r="EM2" s="12">
        <v>41609</v>
      </c>
      <c r="EN2" s="13">
        <v>2014</v>
      </c>
      <c r="EO2" s="12">
        <v>41640</v>
      </c>
      <c r="EP2" s="12">
        <v>41671</v>
      </c>
      <c r="EQ2" s="12">
        <v>41699</v>
      </c>
      <c r="ER2" s="12">
        <v>41730</v>
      </c>
      <c r="ES2" s="12">
        <v>41760</v>
      </c>
      <c r="ET2" s="12">
        <v>41791</v>
      </c>
      <c r="EU2" s="12">
        <v>41821</v>
      </c>
      <c r="EV2" s="12">
        <v>41852</v>
      </c>
      <c r="EW2" s="12">
        <v>41883</v>
      </c>
      <c r="EX2" s="12">
        <v>41913</v>
      </c>
      <c r="EY2" s="12">
        <v>41944</v>
      </c>
      <c r="EZ2" s="12">
        <v>41974</v>
      </c>
      <c r="FA2" s="27">
        <v>2015</v>
      </c>
      <c r="FB2" s="12">
        <v>42005</v>
      </c>
      <c r="FC2" s="12">
        <v>42036</v>
      </c>
      <c r="FD2" s="12">
        <v>42064</v>
      </c>
      <c r="FE2" s="12">
        <v>42095</v>
      </c>
      <c r="FF2" s="12">
        <v>42125</v>
      </c>
      <c r="FG2" s="12">
        <v>42156</v>
      </c>
      <c r="FH2" s="12">
        <v>42186</v>
      </c>
      <c r="FI2" s="12">
        <v>42217</v>
      </c>
      <c r="FJ2" s="12">
        <v>42248</v>
      </c>
      <c r="FK2" s="12">
        <v>42278</v>
      </c>
      <c r="FL2" s="12">
        <v>42309</v>
      </c>
      <c r="FM2" s="12">
        <v>42339</v>
      </c>
      <c r="FN2" s="13">
        <v>2016</v>
      </c>
      <c r="FO2" s="12">
        <v>42370</v>
      </c>
      <c r="FP2" s="12">
        <v>42401</v>
      </c>
      <c r="FQ2" s="12">
        <v>42430</v>
      </c>
      <c r="FR2" s="12">
        <v>42461</v>
      </c>
      <c r="FS2" s="12">
        <v>42491</v>
      </c>
      <c r="FT2" s="12">
        <v>42522</v>
      </c>
      <c r="FU2" s="12">
        <v>42552</v>
      </c>
      <c r="FV2" s="12">
        <v>42583</v>
      </c>
      <c r="FW2" s="12">
        <v>42614</v>
      </c>
      <c r="FX2" s="12">
        <v>42644</v>
      </c>
      <c r="FY2" s="12">
        <v>42675</v>
      </c>
      <c r="FZ2" s="12">
        <v>42705</v>
      </c>
      <c r="GA2" s="13">
        <v>2017</v>
      </c>
      <c r="GB2" s="12">
        <v>42736</v>
      </c>
      <c r="GC2" s="12">
        <v>42767</v>
      </c>
      <c r="GD2" s="12">
        <v>42795</v>
      </c>
      <c r="GE2" s="12">
        <v>42826</v>
      </c>
      <c r="GF2" s="12">
        <v>42856</v>
      </c>
      <c r="GG2" s="12">
        <v>42887</v>
      </c>
      <c r="GH2" s="12">
        <v>42917</v>
      </c>
      <c r="GI2" s="12">
        <v>42948</v>
      </c>
      <c r="GJ2" s="12">
        <v>42979</v>
      </c>
      <c r="GK2" s="12">
        <v>43009</v>
      </c>
      <c r="GL2" s="12">
        <v>43040</v>
      </c>
      <c r="GM2" s="12">
        <v>43070</v>
      </c>
      <c r="GN2" s="13">
        <v>2018</v>
      </c>
      <c r="GO2" s="12">
        <v>43101</v>
      </c>
      <c r="GP2" s="12">
        <v>43132</v>
      </c>
      <c r="GQ2" s="12">
        <v>43160</v>
      </c>
      <c r="GR2" s="12">
        <v>43191</v>
      </c>
      <c r="GS2" s="12">
        <v>43221</v>
      </c>
      <c r="GT2" s="12">
        <v>43252</v>
      </c>
      <c r="GU2" s="12">
        <v>43282</v>
      </c>
      <c r="GV2" s="12">
        <v>43313</v>
      </c>
      <c r="GW2" s="12">
        <v>43344</v>
      </c>
      <c r="GX2" s="12">
        <v>43374</v>
      </c>
      <c r="GY2" s="12">
        <v>43405</v>
      </c>
    </row>
    <row r="3" spans="1:207" x14ac:dyDescent="0.25">
      <c r="A3" s="31" t="s">
        <v>19</v>
      </c>
      <c r="B3" s="32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39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8"/>
      <c r="AB3" s="39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8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8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8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8"/>
      <c r="CB3" s="40"/>
      <c r="CC3" s="40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8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8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8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8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8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8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8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8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8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</row>
    <row r="4" spans="1:207" x14ac:dyDescent="0.25">
      <c r="A4" s="5" t="s">
        <v>20</v>
      </c>
      <c r="B4" s="33" t="s">
        <v>21</v>
      </c>
      <c r="C4" s="41">
        <f>+C5+C12</f>
        <v>160446</v>
      </c>
      <c r="D4" s="41">
        <f>+D5+D12</f>
        <v>468252.85000000003</v>
      </c>
      <c r="E4" s="41">
        <f t="shared" ref="E4:M4" si="0">+E5+E12</f>
        <v>28855.489999999998</v>
      </c>
      <c r="F4" s="41">
        <f t="shared" si="0"/>
        <v>599194.39</v>
      </c>
      <c r="G4" s="41">
        <f t="shared" si="0"/>
        <v>455289</v>
      </c>
      <c r="H4" s="41">
        <f t="shared" si="0"/>
        <v>448648.49000000005</v>
      </c>
      <c r="I4" s="41">
        <f t="shared" si="0"/>
        <v>395513.28</v>
      </c>
      <c r="J4" s="41">
        <f t="shared" si="0"/>
        <v>305483.36</v>
      </c>
      <c r="K4" s="41">
        <f t="shared" si="0"/>
        <v>375145.83999999997</v>
      </c>
      <c r="L4" s="41">
        <f t="shared" si="0"/>
        <v>369088.22000000003</v>
      </c>
      <c r="M4" s="41">
        <f t="shared" si="0"/>
        <v>376161.32999999996</v>
      </c>
      <c r="N4" s="38"/>
      <c r="O4" s="41">
        <f>+O5+O12</f>
        <v>369586.64</v>
      </c>
      <c r="P4" s="41">
        <f t="shared" ref="P4:Z4" si="1">+P5+P12</f>
        <v>395538.68999999994</v>
      </c>
      <c r="Q4" s="41">
        <f t="shared" si="1"/>
        <v>412701.53</v>
      </c>
      <c r="R4" s="41">
        <f t="shared" si="1"/>
        <v>417525.53</v>
      </c>
      <c r="S4" s="41">
        <f t="shared" si="1"/>
        <v>396681.20000000007</v>
      </c>
      <c r="T4" s="41">
        <f t="shared" si="1"/>
        <v>376309.04</v>
      </c>
      <c r="U4" s="41">
        <f t="shared" si="1"/>
        <v>321138.62</v>
      </c>
      <c r="V4" s="41">
        <f t="shared" si="1"/>
        <v>363871.47000000003</v>
      </c>
      <c r="W4" s="41">
        <f t="shared" si="1"/>
        <v>419118.17</v>
      </c>
      <c r="X4" s="41">
        <f t="shared" si="1"/>
        <v>422424.45000000007</v>
      </c>
      <c r="Y4" s="41">
        <f t="shared" si="1"/>
        <v>430748.71000000008</v>
      </c>
      <c r="Z4" s="41">
        <f t="shared" si="1"/>
        <v>420271.45</v>
      </c>
      <c r="AA4" s="38"/>
      <c r="AB4" s="41">
        <f>+AB5+AB12</f>
        <v>421563.17999999993</v>
      </c>
      <c r="AC4" s="47">
        <f>+AC5+AC12</f>
        <v>443553.9800000001</v>
      </c>
      <c r="AD4" s="47">
        <f t="shared" ref="AD4:AM4" si="2">+AD5+AD12</f>
        <v>418082.61000000004</v>
      </c>
      <c r="AE4" s="47">
        <f t="shared" si="2"/>
        <v>434128.03000000009</v>
      </c>
      <c r="AF4" s="47">
        <f t="shared" si="2"/>
        <v>435456.33</v>
      </c>
      <c r="AG4" s="47">
        <f t="shared" si="2"/>
        <v>412526.29000000004</v>
      </c>
      <c r="AH4" s="47">
        <f t="shared" si="2"/>
        <v>410844.93000000005</v>
      </c>
      <c r="AI4" s="47">
        <f t="shared" si="2"/>
        <v>411629.4</v>
      </c>
      <c r="AJ4" s="47">
        <f t="shared" si="2"/>
        <v>428687.59</v>
      </c>
      <c r="AK4" s="47">
        <f t="shared" si="2"/>
        <v>457210.25</v>
      </c>
      <c r="AL4" s="47">
        <f t="shared" si="2"/>
        <v>452823.71000000008</v>
      </c>
      <c r="AM4" s="47">
        <f t="shared" si="2"/>
        <v>446443.86999999994</v>
      </c>
      <c r="AN4" s="38"/>
      <c r="AO4" s="47">
        <f>+AO5+AO12</f>
        <v>464976.3</v>
      </c>
      <c r="AP4" s="47">
        <f>+AP5+AP12</f>
        <v>471831.98000000004</v>
      </c>
      <c r="AQ4" s="47">
        <f>+AQ5+AQ12</f>
        <v>419892.94</v>
      </c>
      <c r="AR4" s="47">
        <f t="shared" ref="AR4:AZ4" si="3">+AR5+AR12</f>
        <v>422217.75999999995</v>
      </c>
      <c r="AS4" s="47">
        <f t="shared" si="3"/>
        <v>425306.79000000004</v>
      </c>
      <c r="AT4" s="47">
        <f t="shared" si="3"/>
        <v>424286.08</v>
      </c>
      <c r="AU4" s="47">
        <f t="shared" si="3"/>
        <v>417960.56</v>
      </c>
      <c r="AV4" s="47">
        <f t="shared" si="3"/>
        <v>417321.62</v>
      </c>
      <c r="AW4" s="47">
        <f t="shared" si="3"/>
        <v>409608.46</v>
      </c>
      <c r="AX4" s="47">
        <f t="shared" si="3"/>
        <v>380766.52</v>
      </c>
      <c r="AY4" s="47">
        <f t="shared" si="3"/>
        <v>356492.72</v>
      </c>
      <c r="AZ4" s="47">
        <f t="shared" si="3"/>
        <v>345190.02999999997</v>
      </c>
      <c r="BA4" s="38"/>
      <c r="BB4" s="49">
        <f>+BB5+BB12</f>
        <v>350244.66000000003</v>
      </c>
      <c r="BC4" s="47">
        <f>+BC5+BC12</f>
        <v>355918.72</v>
      </c>
      <c r="BD4" s="47">
        <f>+BD5+BD12</f>
        <v>435519.64999999997</v>
      </c>
      <c r="BE4" s="47">
        <f t="shared" ref="BE4:BM4" si="4">+BE5+BE12</f>
        <v>348077.88</v>
      </c>
      <c r="BF4" s="47">
        <f t="shared" si="4"/>
        <v>322731.63</v>
      </c>
      <c r="BG4" s="47">
        <f t="shared" si="4"/>
        <v>351448.83000000007</v>
      </c>
      <c r="BH4" s="47">
        <f t="shared" si="4"/>
        <v>348664.65</v>
      </c>
      <c r="BI4" s="47">
        <f t="shared" si="4"/>
        <v>352512.30000000005</v>
      </c>
      <c r="BJ4" s="47">
        <f t="shared" si="4"/>
        <v>351382.64</v>
      </c>
      <c r="BK4" s="47">
        <f t="shared" si="4"/>
        <v>347416.64</v>
      </c>
      <c r="BL4" s="47">
        <f>+BL5+BL12</f>
        <v>347879.36000000004</v>
      </c>
      <c r="BM4" s="47">
        <f t="shared" si="4"/>
        <v>351942.89000000007</v>
      </c>
      <c r="BN4" s="38"/>
      <c r="BO4" s="49">
        <f>+BO5+BO12</f>
        <v>357930.33999999997</v>
      </c>
      <c r="BP4" s="47">
        <f>+BP5+BP12</f>
        <v>347544.18999999994</v>
      </c>
      <c r="BQ4" s="47">
        <f>+BQ5+BQ12</f>
        <v>351331.01999999996</v>
      </c>
      <c r="BR4" s="47">
        <f t="shared" ref="BR4:BX4" si="5">+BR5+BR12</f>
        <v>357244</v>
      </c>
      <c r="BS4" s="47">
        <f t="shared" si="5"/>
        <v>359185.89</v>
      </c>
      <c r="BT4" s="47">
        <f t="shared" si="5"/>
        <v>338632.11</v>
      </c>
      <c r="BU4" s="47">
        <f t="shared" si="5"/>
        <v>390720.51</v>
      </c>
      <c r="BV4" s="47">
        <f t="shared" si="5"/>
        <v>412754.98999999993</v>
      </c>
      <c r="BW4" s="47">
        <f t="shared" si="5"/>
        <v>406896.17000000004</v>
      </c>
      <c r="BX4" s="47">
        <f t="shared" si="5"/>
        <v>402597.35000000003</v>
      </c>
      <c r="BY4" s="47">
        <f>+BY5+BY12</f>
        <v>411887.31000000006</v>
      </c>
      <c r="BZ4" s="47">
        <f>+BZ5+BZ12</f>
        <v>405196.78999999992</v>
      </c>
      <c r="CA4" s="38"/>
      <c r="CB4" s="49">
        <f>+CB5+CB12</f>
        <v>380196.62</v>
      </c>
      <c r="CC4" s="47">
        <f>+CC5+CC12</f>
        <v>370987.41</v>
      </c>
      <c r="CD4" s="47">
        <f>+CD5+CD12</f>
        <v>374808.57999999996</v>
      </c>
      <c r="CE4" s="47">
        <f t="shared" ref="CE4:CK4" si="6">+CE5+CE12</f>
        <v>357210</v>
      </c>
      <c r="CF4" s="47">
        <f t="shared" si="6"/>
        <v>374050</v>
      </c>
      <c r="CG4" s="47">
        <f t="shared" si="6"/>
        <v>363504</v>
      </c>
      <c r="CH4" s="47">
        <f t="shared" si="6"/>
        <v>355614</v>
      </c>
      <c r="CI4" s="47">
        <f t="shared" si="6"/>
        <v>415086</v>
      </c>
      <c r="CJ4" s="47">
        <f t="shared" si="6"/>
        <v>401079</v>
      </c>
      <c r="CK4" s="47">
        <f t="shared" si="6"/>
        <v>391941</v>
      </c>
      <c r="CL4" s="47">
        <f>+CL5+CL12</f>
        <v>395485</v>
      </c>
      <c r="CM4" s="47">
        <f>+CM5+CM12</f>
        <v>414929</v>
      </c>
      <c r="CN4" s="38"/>
      <c r="CO4" s="47">
        <f>+CO5+CO12</f>
        <v>366128.63</v>
      </c>
      <c r="CP4" s="47">
        <f>+CP5+CP12</f>
        <v>365862.39</v>
      </c>
      <c r="CQ4" s="47">
        <f>+CQ5+CQ12</f>
        <v>369100.51999999996</v>
      </c>
      <c r="CR4" s="47">
        <f>+CR5+CR12</f>
        <v>387490.89</v>
      </c>
      <c r="CS4" s="47">
        <f>+CS5+CS12</f>
        <v>386797.23000000004</v>
      </c>
      <c r="CT4" s="47">
        <f t="shared" ref="CT4:CY4" si="7">+CT5+CT12</f>
        <v>389483.68</v>
      </c>
      <c r="CU4" s="47">
        <f t="shared" si="7"/>
        <v>380677</v>
      </c>
      <c r="CV4" s="47">
        <f t="shared" si="7"/>
        <v>383041.64999999997</v>
      </c>
      <c r="CW4" s="47">
        <f t="shared" si="7"/>
        <v>374440.57000000007</v>
      </c>
      <c r="CX4" s="47">
        <f t="shared" si="7"/>
        <v>369202.60000000003</v>
      </c>
      <c r="CY4" s="47">
        <f t="shared" si="7"/>
        <v>370812.66000000003</v>
      </c>
      <c r="CZ4" s="47">
        <f>+CZ5+CZ12</f>
        <v>371281.19999999995</v>
      </c>
      <c r="DA4" s="38"/>
      <c r="DB4" s="47">
        <f t="shared" ref="DB4:DM4" si="8">+DB5+DB12</f>
        <v>378801.91</v>
      </c>
      <c r="DC4" s="47">
        <f t="shared" si="8"/>
        <v>390091.89999999997</v>
      </c>
      <c r="DD4" s="47">
        <f t="shared" si="8"/>
        <v>373466.44999999995</v>
      </c>
      <c r="DE4" s="47">
        <f t="shared" si="8"/>
        <v>384570.11000000004</v>
      </c>
      <c r="DF4" s="47">
        <f t="shared" si="8"/>
        <v>416194.94999999995</v>
      </c>
      <c r="DG4" s="47">
        <f t="shared" si="8"/>
        <v>422017</v>
      </c>
      <c r="DH4" s="47">
        <f t="shared" si="8"/>
        <v>413992</v>
      </c>
      <c r="DI4" s="47">
        <f t="shared" si="8"/>
        <v>408919</v>
      </c>
      <c r="DJ4" s="47">
        <f t="shared" si="8"/>
        <v>424263</v>
      </c>
      <c r="DK4" s="47">
        <f t="shared" si="8"/>
        <v>417220</v>
      </c>
      <c r="DL4" s="47">
        <f t="shared" si="8"/>
        <v>408189</v>
      </c>
      <c r="DM4" s="47">
        <f t="shared" si="8"/>
        <v>414362</v>
      </c>
      <c r="DN4" s="38"/>
      <c r="DO4" s="47">
        <f t="shared" ref="DO4:DZ4" si="9">+DO5+DO12</f>
        <v>433484</v>
      </c>
      <c r="DP4" s="47">
        <f t="shared" si="9"/>
        <v>427186</v>
      </c>
      <c r="DQ4" s="47">
        <f t="shared" si="9"/>
        <v>424370.67000000004</v>
      </c>
      <c r="DR4" s="47">
        <f t="shared" si="9"/>
        <v>426004.66000000003</v>
      </c>
      <c r="DS4" s="47">
        <f t="shared" si="9"/>
        <v>420273.68000000005</v>
      </c>
      <c r="DT4" s="47">
        <f t="shared" si="9"/>
        <v>417216.58</v>
      </c>
      <c r="DU4" s="47">
        <f t="shared" si="9"/>
        <v>399972.06999999995</v>
      </c>
      <c r="DV4" s="47">
        <f t="shared" si="9"/>
        <v>387514.95999999996</v>
      </c>
      <c r="DW4" s="47">
        <f t="shared" si="9"/>
        <v>406583.93</v>
      </c>
      <c r="DX4" s="47">
        <f t="shared" si="9"/>
        <v>420759.95</v>
      </c>
      <c r="DY4" s="47">
        <f t="shared" si="9"/>
        <v>404905.72000000003</v>
      </c>
      <c r="DZ4" s="47">
        <f t="shared" si="9"/>
        <v>418998.44</v>
      </c>
      <c r="EA4" s="38"/>
      <c r="EB4" s="47">
        <f t="shared" ref="EB4:EM4" si="10">+EB5+EB12</f>
        <v>434607.87000000005</v>
      </c>
      <c r="EC4" s="47">
        <f t="shared" si="10"/>
        <v>432029.53</v>
      </c>
      <c r="ED4" s="47">
        <f t="shared" si="10"/>
        <v>429853.31</v>
      </c>
      <c r="EE4" s="47">
        <f t="shared" si="10"/>
        <v>427770.6</v>
      </c>
      <c r="EF4" s="47">
        <f t="shared" si="10"/>
        <v>431853.49999999994</v>
      </c>
      <c r="EG4" s="47">
        <f t="shared" si="10"/>
        <v>428385.82999999996</v>
      </c>
      <c r="EH4" s="47">
        <f t="shared" si="10"/>
        <v>438126.91999999993</v>
      </c>
      <c r="EI4" s="47">
        <f t="shared" si="10"/>
        <v>433381.92000000004</v>
      </c>
      <c r="EJ4" s="47">
        <f t="shared" si="10"/>
        <v>430198.49</v>
      </c>
      <c r="EK4" s="47">
        <f t="shared" si="10"/>
        <v>422467.91999999993</v>
      </c>
      <c r="EL4" s="47">
        <f t="shared" si="10"/>
        <v>433487.83999999997</v>
      </c>
      <c r="EM4" s="47">
        <f t="shared" si="10"/>
        <v>440990.18</v>
      </c>
      <c r="EN4" s="38"/>
      <c r="EO4" s="47">
        <f t="shared" ref="EO4:EZ4" si="11">+EO5+EO12</f>
        <v>448325.85999999993</v>
      </c>
      <c r="EP4" s="47">
        <f t="shared" si="11"/>
        <v>465731.74999999988</v>
      </c>
      <c r="EQ4" s="47">
        <f t="shared" si="11"/>
        <v>467748.05</v>
      </c>
      <c r="ER4" s="47">
        <f t="shared" si="11"/>
        <v>479312.71999999991</v>
      </c>
      <c r="ES4" s="47">
        <f t="shared" si="11"/>
        <v>484465.92999999993</v>
      </c>
      <c r="ET4" s="47">
        <f t="shared" si="11"/>
        <v>460995.95999999996</v>
      </c>
      <c r="EU4" s="47">
        <f t="shared" si="11"/>
        <v>491354.42</v>
      </c>
      <c r="EV4" s="47">
        <f t="shared" si="11"/>
        <v>495464.23</v>
      </c>
      <c r="EW4" s="47">
        <f t="shared" si="11"/>
        <v>484940.20999999996</v>
      </c>
      <c r="EX4" s="47">
        <f t="shared" si="11"/>
        <v>494543.38</v>
      </c>
      <c r="EY4" s="47">
        <f t="shared" si="11"/>
        <v>497356.23000000004</v>
      </c>
      <c r="EZ4" s="47">
        <f t="shared" si="11"/>
        <v>494230.62999999995</v>
      </c>
      <c r="FA4" s="38"/>
      <c r="FB4" s="47">
        <f t="shared" ref="FB4:FM4" si="12">+FB5+FB12</f>
        <v>504080.35</v>
      </c>
      <c r="FC4" s="47">
        <f t="shared" si="12"/>
        <v>510940.78999999992</v>
      </c>
      <c r="FD4" s="47">
        <f t="shared" si="12"/>
        <v>499061.58</v>
      </c>
      <c r="FE4" s="47">
        <f t="shared" si="12"/>
        <v>500636.75000000006</v>
      </c>
      <c r="FF4" s="47">
        <f t="shared" si="12"/>
        <v>511055.45000000013</v>
      </c>
      <c r="FG4" s="47">
        <f t="shared" si="12"/>
        <v>515287.79000000004</v>
      </c>
      <c r="FH4" s="47">
        <f t="shared" si="12"/>
        <v>541194.87000000011</v>
      </c>
      <c r="FI4" s="47">
        <f t="shared" si="12"/>
        <v>532946.44999999995</v>
      </c>
      <c r="FJ4" s="47">
        <f t="shared" si="12"/>
        <v>545561.71999999986</v>
      </c>
      <c r="FK4" s="47">
        <f t="shared" si="12"/>
        <v>514586.06000000006</v>
      </c>
      <c r="FL4" s="47">
        <f t="shared" si="12"/>
        <v>533817.69000000006</v>
      </c>
      <c r="FM4" s="47">
        <f t="shared" si="12"/>
        <v>542158.01</v>
      </c>
      <c r="FN4" s="38"/>
      <c r="FO4" s="47">
        <f t="shared" ref="FO4:FZ4" si="13">+FO5+FO12</f>
        <v>536786.06000000006</v>
      </c>
      <c r="FP4" s="47">
        <f t="shared" si="13"/>
        <v>542862.67000000004</v>
      </c>
      <c r="FQ4" s="47">
        <f t="shared" si="13"/>
        <v>536980.84000000008</v>
      </c>
      <c r="FR4" s="47">
        <f t="shared" si="13"/>
        <v>528230.80999999994</v>
      </c>
      <c r="FS4" s="47">
        <f t="shared" si="13"/>
        <v>520011.83999999997</v>
      </c>
      <c r="FT4" s="47">
        <f t="shared" si="13"/>
        <v>516188.88000000006</v>
      </c>
      <c r="FU4" s="47">
        <f t="shared" si="13"/>
        <v>519694.72</v>
      </c>
      <c r="FV4" s="47">
        <f t="shared" si="13"/>
        <v>521886.85</v>
      </c>
      <c r="FW4" s="47">
        <f t="shared" si="13"/>
        <v>500678.73</v>
      </c>
      <c r="FX4" s="47">
        <f t="shared" si="13"/>
        <v>497641.57999999996</v>
      </c>
      <c r="FY4" s="47">
        <f t="shared" si="13"/>
        <v>503936.5</v>
      </c>
      <c r="FZ4" s="47">
        <f t="shared" si="13"/>
        <v>509006.58999999997</v>
      </c>
      <c r="GA4" s="38"/>
      <c r="GB4" s="47">
        <f t="shared" ref="GB4:GM4" si="14">+GB5+GB12</f>
        <v>514488.12000000005</v>
      </c>
      <c r="GC4" s="47">
        <f t="shared" si="14"/>
        <v>527490.63</v>
      </c>
      <c r="GD4" s="47">
        <f t="shared" si="14"/>
        <v>521693.17999999993</v>
      </c>
      <c r="GE4" s="47">
        <f t="shared" si="14"/>
        <v>508553.15000000008</v>
      </c>
      <c r="GF4" s="47">
        <f t="shared" si="14"/>
        <v>519218.17</v>
      </c>
      <c r="GG4" s="47">
        <f t="shared" si="14"/>
        <v>517607.5</v>
      </c>
      <c r="GH4" s="47">
        <f t="shared" si="14"/>
        <v>511906.15</v>
      </c>
      <c r="GI4" s="47">
        <f t="shared" si="14"/>
        <v>510674.07999999996</v>
      </c>
      <c r="GJ4" s="47">
        <f t="shared" si="14"/>
        <v>529668.24</v>
      </c>
      <c r="GK4" s="47">
        <f t="shared" si="14"/>
        <v>523007.61000000004</v>
      </c>
      <c r="GL4" s="47">
        <f t="shared" si="14"/>
        <v>537030.24</v>
      </c>
      <c r="GM4" s="47">
        <f t="shared" si="14"/>
        <v>543446.80000000005</v>
      </c>
      <c r="GN4" s="38"/>
      <c r="GO4" s="47">
        <f>+GO5+GO12</f>
        <v>532000.24</v>
      </c>
      <c r="GP4" s="47">
        <f>+GP5+GP12</f>
        <v>523754.52999999997</v>
      </c>
      <c r="GQ4" s="47">
        <f>+GQ5+GQ12</f>
        <v>539325.93000000005</v>
      </c>
      <c r="GR4" s="47">
        <f>+GR5+GR12</f>
        <v>537932.58000000007</v>
      </c>
      <c r="GS4" s="47">
        <f t="shared" ref="GS4:GY4" si="15">+GS5+GS12</f>
        <v>538977.62</v>
      </c>
      <c r="GT4" s="47">
        <f t="shared" si="15"/>
        <v>532087.16</v>
      </c>
      <c r="GU4" s="47">
        <f t="shared" si="15"/>
        <v>539332.94999999995</v>
      </c>
      <c r="GV4" s="47">
        <f t="shared" si="15"/>
        <v>545426.32000000007</v>
      </c>
      <c r="GW4" s="47">
        <f t="shared" si="15"/>
        <v>543494.68000000005</v>
      </c>
      <c r="GX4" s="47">
        <f t="shared" si="15"/>
        <v>535429.17000000004</v>
      </c>
      <c r="GY4" s="47">
        <f t="shared" si="15"/>
        <v>540338.15</v>
      </c>
    </row>
    <row r="5" spans="1:207" x14ac:dyDescent="0.25">
      <c r="A5" s="4" t="s">
        <v>1</v>
      </c>
      <c r="B5" s="33" t="s">
        <v>21</v>
      </c>
      <c r="C5" s="42">
        <f>SUM(C6:C11)</f>
        <v>151167</v>
      </c>
      <c r="D5" s="42">
        <f>SUM(D6:D11)</f>
        <v>411562.98000000004</v>
      </c>
      <c r="E5" s="42">
        <f t="shared" ref="E5:M5" si="16">SUM(E6:E11)</f>
        <v>25194.42</v>
      </c>
      <c r="F5" s="42">
        <f t="shared" si="16"/>
        <v>561808.39</v>
      </c>
      <c r="G5" s="42">
        <f t="shared" si="16"/>
        <v>415940.66000000003</v>
      </c>
      <c r="H5" s="42">
        <f t="shared" si="16"/>
        <v>408839.85000000003</v>
      </c>
      <c r="I5" s="42">
        <f t="shared" si="16"/>
        <v>359839.33</v>
      </c>
      <c r="J5" s="42">
        <f t="shared" si="16"/>
        <v>278410.88999999996</v>
      </c>
      <c r="K5" s="42">
        <f t="shared" si="16"/>
        <v>338138.69999999995</v>
      </c>
      <c r="L5" s="42">
        <f t="shared" si="16"/>
        <v>339739.15</v>
      </c>
      <c r="M5" s="42">
        <f t="shared" si="16"/>
        <v>348425.76999999996</v>
      </c>
      <c r="N5" s="38"/>
      <c r="O5" s="42">
        <f>SUM(O6:O11)</f>
        <v>343949.94</v>
      </c>
      <c r="P5" s="42">
        <f t="shared" ref="P5:Z5" si="17">SUM(P6:P11)</f>
        <v>370001.49999999994</v>
      </c>
      <c r="Q5" s="42">
        <f t="shared" si="17"/>
        <v>387335.9</v>
      </c>
      <c r="R5" s="42">
        <f t="shared" si="17"/>
        <v>393220.14</v>
      </c>
      <c r="S5" s="42">
        <f t="shared" si="17"/>
        <v>373491.22000000009</v>
      </c>
      <c r="T5" s="42">
        <f t="shared" si="17"/>
        <v>355895.48</v>
      </c>
      <c r="U5" s="42">
        <f t="shared" si="17"/>
        <v>303209.27999999997</v>
      </c>
      <c r="V5" s="42">
        <f t="shared" si="17"/>
        <v>345687.29000000004</v>
      </c>
      <c r="W5" s="42">
        <f t="shared" si="17"/>
        <v>401579.89999999997</v>
      </c>
      <c r="X5" s="42">
        <f t="shared" si="17"/>
        <v>405122.43000000005</v>
      </c>
      <c r="Y5" s="42">
        <f t="shared" si="17"/>
        <v>411860.51000000007</v>
      </c>
      <c r="Z5" s="42">
        <f t="shared" si="17"/>
        <v>402004.71</v>
      </c>
      <c r="AA5" s="38"/>
      <c r="AB5" s="42">
        <f>SUM(AB6:AB11)</f>
        <v>403462.32999999996</v>
      </c>
      <c r="AC5" s="46">
        <f>SUM(AC6:AC11)</f>
        <v>425238.51000000007</v>
      </c>
      <c r="AD5" s="46">
        <f t="shared" ref="AD5:AM5" si="18">SUM(AD6:AD11)</f>
        <v>399874.72000000003</v>
      </c>
      <c r="AE5" s="46">
        <f t="shared" si="18"/>
        <v>415831.69000000006</v>
      </c>
      <c r="AF5" s="46">
        <f t="shared" si="18"/>
        <v>416926.28</v>
      </c>
      <c r="AG5" s="46">
        <f t="shared" si="18"/>
        <v>395824.2</v>
      </c>
      <c r="AH5" s="46">
        <f t="shared" si="18"/>
        <v>393902.80000000005</v>
      </c>
      <c r="AI5" s="46">
        <f t="shared" si="18"/>
        <v>394374.68000000005</v>
      </c>
      <c r="AJ5" s="46">
        <f t="shared" si="18"/>
        <v>411427.42000000004</v>
      </c>
      <c r="AK5" s="46">
        <f t="shared" si="18"/>
        <v>425867.16000000003</v>
      </c>
      <c r="AL5" s="46">
        <f t="shared" si="18"/>
        <v>435593.38000000006</v>
      </c>
      <c r="AM5" s="46">
        <f t="shared" si="18"/>
        <v>429202.46999999991</v>
      </c>
      <c r="AN5" s="38"/>
      <c r="AO5" s="46">
        <f>SUM(AO6:AO11)</f>
        <v>447130.85</v>
      </c>
      <c r="AP5" s="46">
        <f>SUM(AP6:AP11)</f>
        <v>453609.09</v>
      </c>
      <c r="AQ5" s="46">
        <f t="shared" ref="AQ5:AZ5" si="19">SUM(AQ6:AQ11)</f>
        <v>401397.24</v>
      </c>
      <c r="AR5" s="46">
        <f t="shared" si="19"/>
        <v>403965.35</v>
      </c>
      <c r="AS5" s="46">
        <f t="shared" si="19"/>
        <v>406497.27</v>
      </c>
      <c r="AT5" s="46">
        <f t="shared" si="19"/>
        <v>392655.91000000003</v>
      </c>
      <c r="AU5" s="46">
        <f t="shared" si="19"/>
        <v>399805.06</v>
      </c>
      <c r="AV5" s="46">
        <f t="shared" si="19"/>
        <v>399455.47</v>
      </c>
      <c r="AW5" s="46">
        <f t="shared" si="19"/>
        <v>391334.21</v>
      </c>
      <c r="AX5" s="46">
        <f t="shared" si="19"/>
        <v>362103.61000000004</v>
      </c>
      <c r="AY5" s="46">
        <f t="shared" si="19"/>
        <v>338835.56</v>
      </c>
      <c r="AZ5" s="46">
        <f t="shared" si="19"/>
        <v>328217.93</v>
      </c>
      <c r="BA5" s="38"/>
      <c r="BB5" s="50">
        <f>SUM(BB6:BB11)</f>
        <v>333070.08000000002</v>
      </c>
      <c r="BC5" s="46">
        <f>SUM(BC6:BC11)</f>
        <v>338857.57999999996</v>
      </c>
      <c r="BD5" s="46">
        <f t="shared" ref="BD5:BM5" si="20">SUM(BD6:BD11)</f>
        <v>409961.98</v>
      </c>
      <c r="BE5" s="46">
        <f t="shared" si="20"/>
        <v>332103.91000000003</v>
      </c>
      <c r="BF5" s="46">
        <f t="shared" si="20"/>
        <v>306967.52</v>
      </c>
      <c r="BG5" s="46">
        <f t="shared" si="20"/>
        <v>335114.77000000008</v>
      </c>
      <c r="BH5" s="46">
        <f t="shared" si="20"/>
        <v>332456.7</v>
      </c>
      <c r="BI5" s="46">
        <f t="shared" si="20"/>
        <v>336519.49000000005</v>
      </c>
      <c r="BJ5" s="46">
        <f t="shared" si="20"/>
        <v>334818.73000000004</v>
      </c>
      <c r="BK5" s="46">
        <f t="shared" si="20"/>
        <v>331349.2</v>
      </c>
      <c r="BL5" s="46">
        <f>SUM(BL6:BL11)</f>
        <v>331979.02</v>
      </c>
      <c r="BM5" s="46">
        <f t="shared" si="20"/>
        <v>335696.32000000007</v>
      </c>
      <c r="BN5" s="38"/>
      <c r="BO5" s="50">
        <f>SUM(BO6:BO11)</f>
        <v>341652.00999999995</v>
      </c>
      <c r="BP5" s="46">
        <f>SUM(BP6:BP11)</f>
        <v>331579.51999999996</v>
      </c>
      <c r="BQ5" s="46">
        <f t="shared" ref="BQ5:BX5" si="21">SUM(BQ6:BQ11)</f>
        <v>334367.86</v>
      </c>
      <c r="BR5" s="46">
        <f t="shared" si="21"/>
        <v>340556.72</v>
      </c>
      <c r="BS5" s="46">
        <f t="shared" si="21"/>
        <v>342761.11</v>
      </c>
      <c r="BT5" s="46">
        <f t="shared" si="21"/>
        <v>322420.08</v>
      </c>
      <c r="BU5" s="46">
        <f t="shared" si="21"/>
        <v>372639.83</v>
      </c>
      <c r="BV5" s="46">
        <f t="shared" si="21"/>
        <v>396447.32999999996</v>
      </c>
      <c r="BW5" s="46">
        <f t="shared" si="21"/>
        <v>390530.29000000004</v>
      </c>
      <c r="BX5" s="46">
        <f t="shared" si="21"/>
        <v>386344.59</v>
      </c>
      <c r="BY5" s="46">
        <f>SUM(BY6:BY11)</f>
        <v>395155.60000000003</v>
      </c>
      <c r="BZ5" s="46">
        <f>SUM(BZ6:BZ11)</f>
        <v>389168.74999999994</v>
      </c>
      <c r="CA5" s="38"/>
      <c r="CB5" s="50">
        <f>SUM(CB6:CB11)</f>
        <v>364095.08</v>
      </c>
      <c r="CC5" s="46">
        <f>SUM(CC6:CC11)</f>
        <v>353369.5</v>
      </c>
      <c r="CD5" s="46">
        <f t="shared" ref="CD5:CK5" si="22">SUM(CD6:CD11)</f>
        <v>358659.64999999997</v>
      </c>
      <c r="CE5" s="46">
        <f t="shared" si="22"/>
        <v>340571</v>
      </c>
      <c r="CF5" s="46">
        <f t="shared" si="22"/>
        <v>357678</v>
      </c>
      <c r="CG5" s="46">
        <f>SUM(CG6:CG11)</f>
        <v>345761</v>
      </c>
      <c r="CH5" s="46">
        <f t="shared" si="22"/>
        <v>339676</v>
      </c>
      <c r="CI5" s="46">
        <f t="shared" si="22"/>
        <v>398723</v>
      </c>
      <c r="CJ5" s="46">
        <f t="shared" si="22"/>
        <v>384760</v>
      </c>
      <c r="CK5" s="46">
        <f t="shared" si="22"/>
        <v>375806</v>
      </c>
      <c r="CL5" s="46">
        <f>SUM(CL6:CL11)</f>
        <v>379181</v>
      </c>
      <c r="CM5" s="46">
        <f>SUM(CM6:CM11)</f>
        <v>398899</v>
      </c>
      <c r="CN5" s="38"/>
      <c r="CO5" s="46">
        <f>SUM(CO6:CO11)</f>
        <v>350054.62</v>
      </c>
      <c r="CP5" s="46">
        <f>SUM(CP6:CP11)</f>
        <v>349591.92000000004</v>
      </c>
      <c r="CQ5" s="46">
        <f>SUM(CQ6:CQ11)</f>
        <v>352720.54</v>
      </c>
      <c r="CR5" s="46">
        <f>SUM(CR6:CR11)</f>
        <v>371214.42000000004</v>
      </c>
      <c r="CS5" s="46">
        <f>SUM(CS6:CS11)</f>
        <v>370373.22000000003</v>
      </c>
      <c r="CT5" s="46">
        <f t="shared" ref="CT5:CY5" si="23">SUM(CT6:CT11)</f>
        <v>373020.63</v>
      </c>
      <c r="CU5" s="46">
        <f t="shared" si="23"/>
        <v>364285</v>
      </c>
      <c r="CV5" s="46">
        <f t="shared" si="23"/>
        <v>366311.62999999995</v>
      </c>
      <c r="CW5" s="46">
        <f t="shared" si="23"/>
        <v>357957.48000000004</v>
      </c>
      <c r="CX5" s="46">
        <f t="shared" si="23"/>
        <v>352896.58</v>
      </c>
      <c r="CY5" s="46">
        <f t="shared" si="23"/>
        <v>354525.04000000004</v>
      </c>
      <c r="CZ5" s="46">
        <f>SUM(CZ6:CZ11)</f>
        <v>355419.42</v>
      </c>
      <c r="DA5" s="38"/>
      <c r="DB5" s="46">
        <f t="shared" ref="DB5:DM5" si="24">SUM(DB6:DB11)</f>
        <v>362710.77999999997</v>
      </c>
      <c r="DC5" s="46">
        <f t="shared" si="24"/>
        <v>373832.43</v>
      </c>
      <c r="DD5" s="46">
        <f t="shared" si="24"/>
        <v>357111.79</v>
      </c>
      <c r="DE5" s="46">
        <f t="shared" si="24"/>
        <v>368212.02</v>
      </c>
      <c r="DF5" s="46">
        <f t="shared" si="24"/>
        <v>399151.61999999994</v>
      </c>
      <c r="DG5" s="46">
        <f t="shared" si="24"/>
        <v>405584</v>
      </c>
      <c r="DH5" s="46">
        <f t="shared" si="24"/>
        <v>397851</v>
      </c>
      <c r="DI5" s="46">
        <f t="shared" si="24"/>
        <v>392693</v>
      </c>
      <c r="DJ5" s="46">
        <f t="shared" si="24"/>
        <v>407466</v>
      </c>
      <c r="DK5" s="46">
        <f t="shared" si="24"/>
        <v>400463</v>
      </c>
      <c r="DL5" s="46">
        <f t="shared" si="24"/>
        <v>391252</v>
      </c>
      <c r="DM5" s="46">
        <f t="shared" si="24"/>
        <v>397605</v>
      </c>
      <c r="DN5" s="38"/>
      <c r="DO5" s="46">
        <f t="shared" ref="DO5:DZ5" si="25">SUM(DO6:DO11)</f>
        <v>416849</v>
      </c>
      <c r="DP5" s="46">
        <f t="shared" si="25"/>
        <v>410293</v>
      </c>
      <c r="DQ5" s="46">
        <f t="shared" si="25"/>
        <v>407285.99000000005</v>
      </c>
      <c r="DR5" s="46">
        <f t="shared" si="25"/>
        <v>408808.09</v>
      </c>
      <c r="DS5" s="46">
        <f t="shared" si="25"/>
        <v>402986.13000000006</v>
      </c>
      <c r="DT5" s="46">
        <f t="shared" si="25"/>
        <v>399846.69</v>
      </c>
      <c r="DU5" s="46">
        <f t="shared" si="25"/>
        <v>383258.72</v>
      </c>
      <c r="DV5" s="46">
        <f t="shared" si="25"/>
        <v>370707.69999999995</v>
      </c>
      <c r="DW5" s="46">
        <f t="shared" si="25"/>
        <v>389123.19</v>
      </c>
      <c r="DX5" s="46">
        <f t="shared" si="25"/>
        <v>403025.02</v>
      </c>
      <c r="DY5" s="46">
        <f t="shared" si="25"/>
        <v>387369.01</v>
      </c>
      <c r="DZ5" s="46">
        <f t="shared" si="25"/>
        <v>401535.86</v>
      </c>
      <c r="EA5" s="38"/>
      <c r="EB5" s="46">
        <f t="shared" ref="EB5:EM5" si="26">SUM(EB6:EB11)</f>
        <v>416767.79000000004</v>
      </c>
      <c r="EC5" s="46">
        <f t="shared" si="26"/>
        <v>414137.25</v>
      </c>
      <c r="ED5" s="46">
        <f t="shared" si="26"/>
        <v>411707.41</v>
      </c>
      <c r="EE5" s="46">
        <f t="shared" si="26"/>
        <v>409974.12</v>
      </c>
      <c r="EF5" s="46">
        <f t="shared" si="26"/>
        <v>413885.68999999994</v>
      </c>
      <c r="EG5" s="46">
        <f t="shared" si="26"/>
        <v>410926.05999999994</v>
      </c>
      <c r="EH5" s="46">
        <f t="shared" si="26"/>
        <v>420411.53999999992</v>
      </c>
      <c r="EI5" s="46">
        <f t="shared" si="26"/>
        <v>415594.9</v>
      </c>
      <c r="EJ5" s="46">
        <f t="shared" si="26"/>
        <v>412366.76999999996</v>
      </c>
      <c r="EK5" s="46">
        <f t="shared" si="26"/>
        <v>404652.87999999995</v>
      </c>
      <c r="EL5" s="46">
        <f t="shared" si="26"/>
        <v>415732.54</v>
      </c>
      <c r="EM5" s="46">
        <f t="shared" si="26"/>
        <v>422796.5</v>
      </c>
      <c r="EN5" s="38"/>
      <c r="EO5" s="46">
        <f t="shared" ref="EO5:EZ5" si="27">SUM(EO6:EO11)</f>
        <v>430618.93999999994</v>
      </c>
      <c r="EP5" s="46">
        <f t="shared" si="27"/>
        <v>446906.83999999991</v>
      </c>
      <c r="EQ5" s="46">
        <f t="shared" si="27"/>
        <v>449222.72</v>
      </c>
      <c r="ER5" s="46">
        <f t="shared" si="27"/>
        <v>460120.60999999993</v>
      </c>
      <c r="ES5" s="46">
        <f t="shared" si="27"/>
        <v>465748.20999999996</v>
      </c>
      <c r="ET5" s="46">
        <f t="shared" si="27"/>
        <v>442150.6</v>
      </c>
      <c r="EU5" s="46">
        <f t="shared" si="27"/>
        <v>472264.32999999996</v>
      </c>
      <c r="EV5" s="46">
        <f t="shared" si="27"/>
        <v>476175.55</v>
      </c>
      <c r="EW5" s="46">
        <f t="shared" si="27"/>
        <v>465398.52999999997</v>
      </c>
      <c r="EX5" s="46">
        <f t="shared" si="27"/>
        <v>474581.34</v>
      </c>
      <c r="EY5" s="46">
        <f t="shared" si="27"/>
        <v>477197.27</v>
      </c>
      <c r="EZ5" s="46">
        <f t="shared" si="27"/>
        <v>474376.06999999995</v>
      </c>
      <c r="FA5" s="38"/>
      <c r="FB5" s="46">
        <f t="shared" ref="FB5:FM5" si="28">SUM(FB6:FB11)</f>
        <v>484344.5</v>
      </c>
      <c r="FC5" s="46">
        <f t="shared" si="28"/>
        <v>490768.25999999995</v>
      </c>
      <c r="FD5" s="46">
        <f t="shared" si="28"/>
        <v>479062.84</v>
      </c>
      <c r="FE5" s="46">
        <f t="shared" si="28"/>
        <v>480549.25000000006</v>
      </c>
      <c r="FF5" s="46">
        <f t="shared" si="28"/>
        <v>491274.62000000011</v>
      </c>
      <c r="FG5" s="46">
        <f t="shared" si="28"/>
        <v>495268.17000000004</v>
      </c>
      <c r="FH5" s="46">
        <f t="shared" si="28"/>
        <v>520318.19000000006</v>
      </c>
      <c r="FI5" s="46">
        <f t="shared" si="28"/>
        <v>511822.75</v>
      </c>
      <c r="FJ5" s="46">
        <f t="shared" si="28"/>
        <v>524255.99999999988</v>
      </c>
      <c r="FK5" s="46">
        <f t="shared" si="28"/>
        <v>493489.4</v>
      </c>
      <c r="FL5" s="46">
        <f t="shared" si="28"/>
        <v>512980.4</v>
      </c>
      <c r="FM5" s="46">
        <f t="shared" si="28"/>
        <v>521302.50999999995</v>
      </c>
      <c r="FN5" s="38"/>
      <c r="FO5" s="46">
        <f t="shared" ref="FO5:FZ5" si="29">SUM(FO6:FO11)</f>
        <v>516425.19</v>
      </c>
      <c r="FP5" s="46">
        <f t="shared" si="29"/>
        <v>522179.37000000005</v>
      </c>
      <c r="FQ5" s="46">
        <f t="shared" si="29"/>
        <v>515959.55000000005</v>
      </c>
      <c r="FR5" s="46">
        <f t="shared" si="29"/>
        <v>507828.42</v>
      </c>
      <c r="FS5" s="46">
        <f t="shared" si="29"/>
        <v>499729.98</v>
      </c>
      <c r="FT5" s="46">
        <f t="shared" si="29"/>
        <v>496628.33000000007</v>
      </c>
      <c r="FU5" s="46">
        <f t="shared" si="29"/>
        <v>499807.36</v>
      </c>
      <c r="FV5" s="46">
        <f t="shared" si="29"/>
        <v>501888.37</v>
      </c>
      <c r="FW5" s="46">
        <f t="shared" si="29"/>
        <v>480631.45999999996</v>
      </c>
      <c r="FX5" s="46">
        <f t="shared" si="29"/>
        <v>477325.36</v>
      </c>
      <c r="FY5" s="46">
        <f t="shared" si="29"/>
        <v>483577.2</v>
      </c>
      <c r="FZ5" s="46">
        <f t="shared" si="29"/>
        <v>488246.93999999994</v>
      </c>
      <c r="GA5" s="38"/>
      <c r="GB5" s="46">
        <f t="shared" ref="GB5:GM5" si="30">SUM(GB6:GB11)</f>
        <v>494744.69000000006</v>
      </c>
      <c r="GC5" s="46">
        <f t="shared" si="30"/>
        <v>507692.26</v>
      </c>
      <c r="GD5" s="46">
        <f t="shared" si="30"/>
        <v>501324.24999999994</v>
      </c>
      <c r="GE5" s="46">
        <f t="shared" si="30"/>
        <v>488445.14000000007</v>
      </c>
      <c r="GF5" s="46">
        <f t="shared" si="30"/>
        <v>499427.57999999996</v>
      </c>
      <c r="GG5" s="46">
        <f t="shared" si="30"/>
        <v>497624.7</v>
      </c>
      <c r="GH5" s="46">
        <f t="shared" si="30"/>
        <v>492430.65</v>
      </c>
      <c r="GI5" s="46">
        <f t="shared" si="30"/>
        <v>490918.6</v>
      </c>
      <c r="GJ5" s="46">
        <f t="shared" si="30"/>
        <v>509737.11000000004</v>
      </c>
      <c r="GK5" s="46">
        <f t="shared" si="30"/>
        <v>503207.28</v>
      </c>
      <c r="GL5" s="46">
        <f t="shared" si="30"/>
        <v>516783.33</v>
      </c>
      <c r="GM5" s="46">
        <f t="shared" si="30"/>
        <v>522980.39</v>
      </c>
      <c r="GN5" s="38"/>
      <c r="GO5" s="46">
        <f t="shared" ref="GO5:GY5" si="31">SUM(GO6:GO11)</f>
        <v>512812.65</v>
      </c>
      <c r="GP5" s="46">
        <f t="shared" si="31"/>
        <v>505018.8</v>
      </c>
      <c r="GQ5" s="46">
        <f t="shared" si="31"/>
        <v>519311.51000000007</v>
      </c>
      <c r="GR5" s="46">
        <f t="shared" si="31"/>
        <v>518275.4</v>
      </c>
      <c r="GS5" s="46">
        <f t="shared" si="31"/>
        <v>519503.95999999996</v>
      </c>
      <c r="GT5" s="46">
        <f t="shared" si="31"/>
        <v>512684.38000000006</v>
      </c>
      <c r="GU5" s="46">
        <f t="shared" si="31"/>
        <v>520032.48</v>
      </c>
      <c r="GV5" s="46">
        <f t="shared" si="31"/>
        <v>526086.56000000006</v>
      </c>
      <c r="GW5" s="46">
        <f t="shared" si="31"/>
        <v>523675.94</v>
      </c>
      <c r="GX5" s="46">
        <f t="shared" si="31"/>
        <v>515781.18000000005</v>
      </c>
      <c r="GY5" s="46">
        <f t="shared" si="31"/>
        <v>520645.72000000003</v>
      </c>
    </row>
    <row r="6" spans="1:207" x14ac:dyDescent="0.25">
      <c r="A6" s="3" t="s">
        <v>2</v>
      </c>
      <c r="B6" s="34" t="s">
        <v>21</v>
      </c>
      <c r="C6" s="43">
        <v>2956</v>
      </c>
      <c r="D6" s="44">
        <v>123166</v>
      </c>
      <c r="E6" s="44">
        <v>1684</v>
      </c>
      <c r="F6" s="44">
        <v>126784.5</v>
      </c>
      <c r="G6" s="44">
        <v>118966</v>
      </c>
      <c r="H6" s="44">
        <v>112527.5</v>
      </c>
      <c r="I6" s="44">
        <v>101672</v>
      </c>
      <c r="J6" s="44">
        <v>45621.5</v>
      </c>
      <c r="K6" s="44">
        <v>98889</v>
      </c>
      <c r="L6" s="44">
        <v>89275.5</v>
      </c>
      <c r="M6" s="44">
        <v>92796</v>
      </c>
      <c r="N6" s="38"/>
      <c r="O6" s="43">
        <v>90519</v>
      </c>
      <c r="P6" s="44">
        <v>98503.5</v>
      </c>
      <c r="Q6" s="44">
        <v>91111.5</v>
      </c>
      <c r="R6" s="44">
        <v>99772.5</v>
      </c>
      <c r="S6" s="44">
        <v>95247</v>
      </c>
      <c r="T6" s="44">
        <v>88031.5</v>
      </c>
      <c r="U6" s="44">
        <v>69975</v>
      </c>
      <c r="V6" s="44">
        <v>85949</v>
      </c>
      <c r="W6" s="44">
        <v>86638.5</v>
      </c>
      <c r="X6" s="44">
        <v>87038</v>
      </c>
      <c r="Y6" s="44">
        <v>87191.5</v>
      </c>
      <c r="Z6" s="44">
        <v>79680</v>
      </c>
      <c r="AA6" s="38"/>
      <c r="AB6" s="44">
        <v>86932</v>
      </c>
      <c r="AC6" s="48">
        <v>82608</v>
      </c>
      <c r="AD6" s="48">
        <v>80174</v>
      </c>
      <c r="AE6" s="48">
        <v>79879.5</v>
      </c>
      <c r="AF6" s="48">
        <v>82800.5</v>
      </c>
      <c r="AG6" s="48">
        <v>69691.5</v>
      </c>
      <c r="AH6" s="48">
        <v>73361</v>
      </c>
      <c r="AI6" s="48">
        <v>69957</v>
      </c>
      <c r="AJ6" s="48">
        <v>75050.5</v>
      </c>
      <c r="AK6" s="48">
        <v>86216.5</v>
      </c>
      <c r="AL6" s="48">
        <v>91640.5</v>
      </c>
      <c r="AM6" s="48">
        <v>90034</v>
      </c>
      <c r="AN6" s="38"/>
      <c r="AO6" s="48">
        <v>95363.5</v>
      </c>
      <c r="AP6" s="48">
        <v>102201</v>
      </c>
      <c r="AQ6" s="48">
        <v>76896.5</v>
      </c>
      <c r="AR6" s="48">
        <v>74466</v>
      </c>
      <c r="AS6" s="48">
        <v>72535</v>
      </c>
      <c r="AT6" s="48">
        <v>83665</v>
      </c>
      <c r="AU6" s="48">
        <v>86399.5</v>
      </c>
      <c r="AV6" s="48">
        <v>88096.5</v>
      </c>
      <c r="AW6" s="48">
        <v>84166</v>
      </c>
      <c r="AX6" s="48">
        <v>63019</v>
      </c>
      <c r="AY6" s="48">
        <v>57833.5</v>
      </c>
      <c r="AZ6" s="48">
        <v>58123</v>
      </c>
      <c r="BA6" s="38"/>
      <c r="BB6" s="20">
        <v>57898.5</v>
      </c>
      <c r="BC6" s="48">
        <v>60515</v>
      </c>
      <c r="BD6" s="48">
        <v>72783</v>
      </c>
      <c r="BE6" s="48">
        <v>55708</v>
      </c>
      <c r="BF6" s="48">
        <v>58669</v>
      </c>
      <c r="BG6" s="48">
        <v>59902.5</v>
      </c>
      <c r="BH6" s="48">
        <v>61811.5</v>
      </c>
      <c r="BI6" s="48">
        <v>63362</v>
      </c>
      <c r="BJ6" s="48">
        <v>63312.5</v>
      </c>
      <c r="BK6" s="48">
        <v>63704.5</v>
      </c>
      <c r="BL6" s="48">
        <v>64059.5</v>
      </c>
      <c r="BM6" s="48">
        <v>65564.2</v>
      </c>
      <c r="BN6" s="38"/>
      <c r="BO6" s="20">
        <v>63285.4</v>
      </c>
      <c r="BP6" s="48">
        <v>63083.199999999997</v>
      </c>
      <c r="BQ6" s="48">
        <v>62138</v>
      </c>
      <c r="BR6" s="48">
        <v>63555.4</v>
      </c>
      <c r="BS6" s="48">
        <v>65917.5</v>
      </c>
      <c r="BT6" s="48">
        <v>60467.1</v>
      </c>
      <c r="BU6" s="48">
        <v>66795.100000000006</v>
      </c>
      <c r="BV6" s="48">
        <v>101479.7</v>
      </c>
      <c r="BW6" s="48">
        <v>99449.4</v>
      </c>
      <c r="BX6" s="48">
        <v>101394.6</v>
      </c>
      <c r="BY6" s="48">
        <v>105107.1</v>
      </c>
      <c r="BZ6" s="48">
        <v>98536.8</v>
      </c>
      <c r="CA6" s="38"/>
      <c r="CB6" s="20">
        <v>78705.399999999994</v>
      </c>
      <c r="CC6" s="48">
        <v>76020</v>
      </c>
      <c r="CD6" s="48">
        <v>80408.2</v>
      </c>
      <c r="CE6" s="48">
        <v>75432</v>
      </c>
      <c r="CF6" s="48">
        <v>80526</v>
      </c>
      <c r="CG6" s="48">
        <v>77607</v>
      </c>
      <c r="CH6" s="48">
        <v>75369</v>
      </c>
      <c r="CI6" s="48">
        <v>102812</v>
      </c>
      <c r="CJ6" s="48">
        <v>99241</v>
      </c>
      <c r="CK6" s="48">
        <v>95909</v>
      </c>
      <c r="CL6" s="48">
        <v>93708</v>
      </c>
      <c r="CM6" s="48">
        <v>109098</v>
      </c>
      <c r="CN6" s="38"/>
      <c r="CO6" s="48">
        <v>72680.800000000003</v>
      </c>
      <c r="CP6" s="48">
        <v>73788</v>
      </c>
      <c r="CQ6" s="48">
        <v>74705.899999999994</v>
      </c>
      <c r="CR6" s="48">
        <v>79875.3</v>
      </c>
      <c r="CS6" s="48">
        <v>80302.899999999994</v>
      </c>
      <c r="CT6" s="48">
        <v>80398.8</v>
      </c>
      <c r="CU6" s="48">
        <v>77124</v>
      </c>
      <c r="CV6" s="48">
        <v>76991.5</v>
      </c>
      <c r="CW6" s="48">
        <v>76412.100000000006</v>
      </c>
      <c r="CX6" s="48">
        <v>73491.5</v>
      </c>
      <c r="CY6" s="48">
        <v>75431.5</v>
      </c>
      <c r="CZ6" s="48">
        <v>76109</v>
      </c>
      <c r="DA6" s="38"/>
      <c r="DB6" s="48">
        <v>77925.5</v>
      </c>
      <c r="DC6" s="48">
        <v>79544.2</v>
      </c>
      <c r="DD6" s="48">
        <v>80000.899999999994</v>
      </c>
      <c r="DE6" s="48">
        <v>84397.5</v>
      </c>
      <c r="DF6" s="48">
        <v>107439.4</v>
      </c>
      <c r="DG6" s="48">
        <v>109764</v>
      </c>
      <c r="DH6" s="48">
        <v>109978</v>
      </c>
      <c r="DI6" s="48">
        <v>107384</v>
      </c>
      <c r="DJ6" s="48">
        <v>110786</v>
      </c>
      <c r="DK6" s="48">
        <v>109349</v>
      </c>
      <c r="DL6" s="48">
        <v>107607</v>
      </c>
      <c r="DM6" s="48">
        <v>111437</v>
      </c>
      <c r="DN6" s="38"/>
      <c r="DO6" s="48">
        <v>115620</v>
      </c>
      <c r="DP6" s="48">
        <v>114519</v>
      </c>
      <c r="DQ6" s="48">
        <v>113943.2</v>
      </c>
      <c r="DR6" s="48">
        <v>114245.3</v>
      </c>
      <c r="DS6" s="48">
        <v>112567</v>
      </c>
      <c r="DT6" s="48">
        <v>110664.9</v>
      </c>
      <c r="DU6" s="48">
        <v>94854.9</v>
      </c>
      <c r="DV6" s="48">
        <v>89379.7</v>
      </c>
      <c r="DW6" s="48">
        <v>92541.95</v>
      </c>
      <c r="DX6" s="48">
        <v>111350.65</v>
      </c>
      <c r="DY6" s="48">
        <v>110336.65</v>
      </c>
      <c r="DZ6" s="48">
        <v>112275.95</v>
      </c>
      <c r="EA6" s="38"/>
      <c r="EB6" s="48">
        <v>117544.95</v>
      </c>
      <c r="EC6" s="48">
        <v>117237.5</v>
      </c>
      <c r="ED6" s="48">
        <v>116543.15</v>
      </c>
      <c r="EE6" s="48">
        <v>141048.74</v>
      </c>
      <c r="EF6" s="48">
        <v>146311.34</v>
      </c>
      <c r="EG6" s="48">
        <v>147207.49</v>
      </c>
      <c r="EH6" s="48">
        <v>149426.19</v>
      </c>
      <c r="EI6" s="48">
        <v>149540.87</v>
      </c>
      <c r="EJ6" s="48">
        <v>146041.79999999999</v>
      </c>
      <c r="EK6" s="48">
        <v>144131.35</v>
      </c>
      <c r="EL6" s="48">
        <v>151351.79999999999</v>
      </c>
      <c r="EM6" s="48">
        <v>153312.20000000001</v>
      </c>
      <c r="EN6" s="38"/>
      <c r="EO6" s="48">
        <v>160509.79999999999</v>
      </c>
      <c r="EP6" s="48">
        <v>167469.29999999999</v>
      </c>
      <c r="EQ6" s="48">
        <v>173317.7</v>
      </c>
      <c r="ER6" s="48">
        <v>179543.15</v>
      </c>
      <c r="ES6" s="48">
        <v>182736.65</v>
      </c>
      <c r="ET6" s="48">
        <v>176065.85</v>
      </c>
      <c r="EU6" s="48">
        <v>188429.3</v>
      </c>
      <c r="EV6" s="48">
        <v>193909.15</v>
      </c>
      <c r="EW6" s="48">
        <v>187971.62</v>
      </c>
      <c r="EX6" s="48">
        <v>193288.9</v>
      </c>
      <c r="EY6" s="48">
        <v>194847.34</v>
      </c>
      <c r="EZ6" s="48">
        <v>194604.89</v>
      </c>
      <c r="FA6" s="38"/>
      <c r="FB6" s="48">
        <v>203380.4</v>
      </c>
      <c r="FC6" s="48">
        <v>203560.09</v>
      </c>
      <c r="FD6" s="48">
        <v>200477.72</v>
      </c>
      <c r="FE6" s="48">
        <v>202714.45</v>
      </c>
      <c r="FF6" s="48">
        <v>206069.75</v>
      </c>
      <c r="FG6" s="48">
        <v>212253.25</v>
      </c>
      <c r="FH6" s="48">
        <v>226499.39</v>
      </c>
      <c r="FI6" s="48">
        <v>222049.9</v>
      </c>
      <c r="FJ6" s="48">
        <v>231225.77</v>
      </c>
      <c r="FK6" s="48">
        <v>212726.15</v>
      </c>
      <c r="FL6" s="48">
        <v>222204.89</v>
      </c>
      <c r="FM6" s="48">
        <v>230600.35</v>
      </c>
      <c r="FN6" s="38"/>
      <c r="FO6" s="48">
        <v>227440.34</v>
      </c>
      <c r="FP6" s="48">
        <v>234117.47</v>
      </c>
      <c r="FQ6" s="48">
        <v>226674.85</v>
      </c>
      <c r="FR6" s="48">
        <v>227143.02</v>
      </c>
      <c r="FS6" s="48">
        <v>219232.95</v>
      </c>
      <c r="FT6" s="48">
        <v>219818.2</v>
      </c>
      <c r="FU6" s="48">
        <v>217878.65</v>
      </c>
      <c r="FV6" s="48">
        <v>217324.25</v>
      </c>
      <c r="FW6" s="48">
        <v>209046.05</v>
      </c>
      <c r="FX6" s="48">
        <v>206528.8</v>
      </c>
      <c r="FY6" s="48">
        <v>209264.4</v>
      </c>
      <c r="FZ6" s="48">
        <v>211813.9</v>
      </c>
      <c r="GA6" s="38"/>
      <c r="GB6" s="48">
        <v>217263.2</v>
      </c>
      <c r="GC6" s="48">
        <v>224041.85</v>
      </c>
      <c r="GD6" s="48">
        <v>220061.3</v>
      </c>
      <c r="GE6" s="48">
        <v>215399.4</v>
      </c>
      <c r="GF6" s="48">
        <v>221368</v>
      </c>
      <c r="GG6" s="48">
        <v>222439.1</v>
      </c>
      <c r="GH6" s="48">
        <v>217874.6</v>
      </c>
      <c r="GI6" s="48">
        <v>218216.9</v>
      </c>
      <c r="GJ6" s="48">
        <v>226585.45</v>
      </c>
      <c r="GK6" s="48">
        <v>225678</v>
      </c>
      <c r="GL6" s="48">
        <v>236026.1</v>
      </c>
      <c r="GM6" s="48">
        <v>239803.7</v>
      </c>
      <c r="GN6" s="38"/>
      <c r="GO6" s="48">
        <v>234270.15</v>
      </c>
      <c r="GP6" s="48">
        <v>232132.9</v>
      </c>
      <c r="GQ6" s="48">
        <v>238566.9</v>
      </c>
      <c r="GR6" s="48">
        <v>237875.15</v>
      </c>
      <c r="GS6" s="48">
        <v>239619.15</v>
      </c>
      <c r="GT6" s="48">
        <v>238243.1</v>
      </c>
      <c r="GU6" s="48">
        <v>239091.45</v>
      </c>
      <c r="GV6" s="48">
        <v>241735.3</v>
      </c>
      <c r="GW6" s="48">
        <v>240193.65</v>
      </c>
      <c r="GX6" s="48">
        <v>239105.6</v>
      </c>
      <c r="GY6" s="48">
        <v>239567.25</v>
      </c>
    </row>
    <row r="7" spans="1:207" x14ac:dyDescent="0.25">
      <c r="A7" s="3" t="s">
        <v>3</v>
      </c>
      <c r="B7" s="34" t="s">
        <v>21</v>
      </c>
      <c r="C7" s="43">
        <v>51730</v>
      </c>
      <c r="D7" s="44">
        <v>147581.67000000001</v>
      </c>
      <c r="E7" s="44">
        <v>9885.85</v>
      </c>
      <c r="F7" s="44">
        <v>201994.89</v>
      </c>
      <c r="G7" s="44">
        <v>155279.66</v>
      </c>
      <c r="H7" s="44">
        <v>152023.67000000001</v>
      </c>
      <c r="I7" s="44">
        <v>134239</v>
      </c>
      <c r="J7" s="44">
        <v>113254.68</v>
      </c>
      <c r="K7" s="44">
        <v>125697.01</v>
      </c>
      <c r="L7" s="44">
        <v>130547.52</v>
      </c>
      <c r="M7" s="44">
        <v>134927.18</v>
      </c>
      <c r="N7" s="38"/>
      <c r="O7" s="43">
        <v>133340.6</v>
      </c>
      <c r="P7" s="44">
        <v>145113.15</v>
      </c>
      <c r="Q7" s="44">
        <v>155718.01</v>
      </c>
      <c r="R7" s="44">
        <v>156032.53</v>
      </c>
      <c r="S7" s="44">
        <v>148960.35</v>
      </c>
      <c r="T7" s="44">
        <v>144709.5</v>
      </c>
      <c r="U7" s="44">
        <v>124212.36</v>
      </c>
      <c r="V7" s="44">
        <v>140776.29</v>
      </c>
      <c r="W7" s="44">
        <v>167046.04</v>
      </c>
      <c r="X7" s="44">
        <v>172415.57</v>
      </c>
      <c r="Y7" s="44">
        <v>175257.64</v>
      </c>
      <c r="Z7" s="44">
        <v>174846.57</v>
      </c>
      <c r="AA7" s="38"/>
      <c r="AB7" s="44">
        <v>171426.15</v>
      </c>
      <c r="AC7" s="48">
        <v>182867.14</v>
      </c>
      <c r="AD7" s="48">
        <v>172041.86</v>
      </c>
      <c r="AE7" s="48">
        <v>179314.1</v>
      </c>
      <c r="AF7" s="48">
        <v>180385.79</v>
      </c>
      <c r="AG7" s="48">
        <v>172395.83</v>
      </c>
      <c r="AH7" s="48">
        <v>167316.53</v>
      </c>
      <c r="AI7" s="48">
        <v>168458.99</v>
      </c>
      <c r="AJ7" s="48">
        <v>178186.48</v>
      </c>
      <c r="AK7" s="48">
        <v>182204.56</v>
      </c>
      <c r="AL7" s="48">
        <v>185746.38</v>
      </c>
      <c r="AM7" s="48">
        <v>185891.22</v>
      </c>
      <c r="AN7" s="38"/>
      <c r="AO7" s="48">
        <v>193074.82</v>
      </c>
      <c r="AP7" s="48">
        <v>194610.56</v>
      </c>
      <c r="AQ7" s="48">
        <v>177575.64</v>
      </c>
      <c r="AR7" s="48">
        <v>180165.75</v>
      </c>
      <c r="AS7" s="48">
        <v>179422.83</v>
      </c>
      <c r="AT7" s="48">
        <v>170002.15</v>
      </c>
      <c r="AU7" s="48">
        <v>172336.03</v>
      </c>
      <c r="AV7" s="48">
        <v>171360.59</v>
      </c>
      <c r="AW7" s="48">
        <v>169061.35</v>
      </c>
      <c r="AX7" s="48">
        <v>159292.93</v>
      </c>
      <c r="AY7" s="48">
        <v>149884.45000000001</v>
      </c>
      <c r="AZ7" s="48">
        <v>144171.26</v>
      </c>
      <c r="BA7" s="38"/>
      <c r="BB7" s="20">
        <v>147804.42000000001</v>
      </c>
      <c r="BC7" s="48">
        <v>148313.01</v>
      </c>
      <c r="BD7" s="48">
        <v>167782.91</v>
      </c>
      <c r="BE7" s="48">
        <v>148747.66</v>
      </c>
      <c r="BF7" s="48">
        <v>132332.45000000001</v>
      </c>
      <c r="BG7" s="48">
        <v>147841.38</v>
      </c>
      <c r="BH7" s="48">
        <v>143686.04</v>
      </c>
      <c r="BI7" s="48">
        <v>147561.57999999999</v>
      </c>
      <c r="BJ7" s="48">
        <v>146787.47</v>
      </c>
      <c r="BK7" s="48">
        <v>144890.45000000001</v>
      </c>
      <c r="BL7" s="48">
        <v>146906.74</v>
      </c>
      <c r="BM7" s="48">
        <v>147084.5</v>
      </c>
      <c r="BN7" s="38"/>
      <c r="BO7" s="20">
        <v>152298.03</v>
      </c>
      <c r="BP7" s="48">
        <v>147919.81</v>
      </c>
      <c r="BQ7" s="48">
        <v>148437.21</v>
      </c>
      <c r="BR7" s="48">
        <v>152687.57999999999</v>
      </c>
      <c r="BS7" s="48">
        <v>152361.71</v>
      </c>
      <c r="BT7" s="48">
        <v>143864.22</v>
      </c>
      <c r="BU7" s="48">
        <v>161252.26</v>
      </c>
      <c r="BV7" s="48">
        <v>169580.98</v>
      </c>
      <c r="BW7" s="48">
        <v>167237.14000000001</v>
      </c>
      <c r="BX7" s="48">
        <v>165852.20000000001</v>
      </c>
      <c r="BY7" s="48">
        <v>167823.43</v>
      </c>
      <c r="BZ7" s="48">
        <v>168624.53</v>
      </c>
      <c r="CA7" s="38"/>
      <c r="CB7" s="20">
        <v>159907.14000000001</v>
      </c>
      <c r="CC7" s="48">
        <v>154321.20000000001</v>
      </c>
      <c r="CD7" s="48">
        <v>155381.35999999999</v>
      </c>
      <c r="CE7" s="48">
        <v>147428</v>
      </c>
      <c r="CF7" s="48">
        <v>156551</v>
      </c>
      <c r="CG7" s="48">
        <v>147855</v>
      </c>
      <c r="CH7" s="48">
        <v>146406</v>
      </c>
      <c r="CI7" s="48">
        <v>171880</v>
      </c>
      <c r="CJ7" s="48">
        <v>164558</v>
      </c>
      <c r="CK7" s="48">
        <v>160763</v>
      </c>
      <c r="CL7" s="48">
        <v>164775</v>
      </c>
      <c r="CM7" s="48">
        <v>168159</v>
      </c>
      <c r="CN7" s="38"/>
      <c r="CO7" s="48">
        <v>154697.26</v>
      </c>
      <c r="CP7" s="48">
        <v>154100.98000000001</v>
      </c>
      <c r="CQ7" s="48">
        <v>156917.82</v>
      </c>
      <c r="CR7" s="48">
        <v>165227.42000000001</v>
      </c>
      <c r="CS7" s="48">
        <v>166265.4</v>
      </c>
      <c r="CT7" s="48">
        <v>167282.37</v>
      </c>
      <c r="CU7" s="48">
        <v>164100</v>
      </c>
      <c r="CV7" s="48">
        <v>164715.81</v>
      </c>
      <c r="CW7" s="48">
        <v>159892.1</v>
      </c>
      <c r="CX7" s="48">
        <v>158323.88</v>
      </c>
      <c r="CY7" s="48">
        <v>157929.22</v>
      </c>
      <c r="CZ7" s="48">
        <v>158578.26999999999</v>
      </c>
      <c r="DA7" s="38"/>
      <c r="DB7" s="48">
        <v>162084.29999999999</v>
      </c>
      <c r="DC7" s="48">
        <v>169548.22</v>
      </c>
      <c r="DD7" s="48">
        <v>158839.26999999999</v>
      </c>
      <c r="DE7" s="48">
        <v>163563.75</v>
      </c>
      <c r="DF7" s="48">
        <v>168467.82</v>
      </c>
      <c r="DG7" s="48">
        <v>171468</v>
      </c>
      <c r="DH7" s="48">
        <v>168956</v>
      </c>
      <c r="DI7" s="48">
        <v>165061</v>
      </c>
      <c r="DJ7" s="48">
        <v>173464</v>
      </c>
      <c r="DK7" s="48">
        <v>169969</v>
      </c>
      <c r="DL7" s="48">
        <v>164180</v>
      </c>
      <c r="DM7" s="48">
        <v>167307</v>
      </c>
      <c r="DN7" s="38"/>
      <c r="DO7" s="48">
        <v>178520</v>
      </c>
      <c r="DP7" s="48">
        <v>174361</v>
      </c>
      <c r="DQ7" s="48">
        <v>170978.64</v>
      </c>
      <c r="DR7" s="48">
        <v>175366.2</v>
      </c>
      <c r="DS7" s="48">
        <v>171692.02</v>
      </c>
      <c r="DT7" s="48">
        <v>169348.4</v>
      </c>
      <c r="DU7" s="48">
        <v>170812.09</v>
      </c>
      <c r="DV7" s="48">
        <v>163758.13</v>
      </c>
      <c r="DW7" s="48">
        <v>174241.45</v>
      </c>
      <c r="DX7" s="48">
        <v>171803.54</v>
      </c>
      <c r="DY7" s="48">
        <v>161062.62</v>
      </c>
      <c r="DZ7" s="48">
        <v>171132.69</v>
      </c>
      <c r="EA7" s="38"/>
      <c r="EB7" s="48">
        <v>177212.55</v>
      </c>
      <c r="EC7" s="48">
        <v>177263</v>
      </c>
      <c r="ED7" s="48">
        <v>176118.55</v>
      </c>
      <c r="EE7" s="48">
        <v>153580.24</v>
      </c>
      <c r="EF7" s="48">
        <v>148119.28</v>
      </c>
      <c r="EG7" s="48">
        <v>145673.51999999999</v>
      </c>
      <c r="EH7" s="48">
        <v>152153.03</v>
      </c>
      <c r="EI7" s="48">
        <v>149352.47</v>
      </c>
      <c r="EJ7" s="48">
        <v>151104.38</v>
      </c>
      <c r="EK7" s="48">
        <v>148174.1</v>
      </c>
      <c r="EL7" s="48">
        <v>151662.82999999999</v>
      </c>
      <c r="EM7" s="48">
        <v>155955.76999999999</v>
      </c>
      <c r="EN7" s="38"/>
      <c r="EO7" s="48">
        <v>156320.85999999999</v>
      </c>
      <c r="EP7" s="48">
        <v>162266.4</v>
      </c>
      <c r="EQ7" s="48">
        <v>160317.91</v>
      </c>
      <c r="ER7" s="48">
        <v>164195.82999999999</v>
      </c>
      <c r="ES7" s="48">
        <v>167587.92000000001</v>
      </c>
      <c r="ET7" s="48">
        <v>156498.34</v>
      </c>
      <c r="EU7" s="48">
        <v>167637.78</v>
      </c>
      <c r="EV7" s="48">
        <v>167033.22</v>
      </c>
      <c r="EW7" s="48">
        <v>164245.92000000001</v>
      </c>
      <c r="EX7" s="48">
        <v>167352.46</v>
      </c>
      <c r="EY7" s="48">
        <v>166751.57999999999</v>
      </c>
      <c r="EZ7" s="48">
        <v>165523.82999999999</v>
      </c>
      <c r="FA7" s="38"/>
      <c r="FB7" s="48">
        <v>166139.93</v>
      </c>
      <c r="FC7" s="48">
        <v>170787.64</v>
      </c>
      <c r="FD7" s="48">
        <v>165697.18</v>
      </c>
      <c r="FE7" s="48">
        <v>164284.57999999999</v>
      </c>
      <c r="FF7" s="48">
        <v>170042.79</v>
      </c>
      <c r="FG7" s="48">
        <v>168847.28</v>
      </c>
      <c r="FH7" s="48">
        <v>176367.28</v>
      </c>
      <c r="FI7" s="48">
        <v>172688.85</v>
      </c>
      <c r="FJ7" s="48">
        <v>176114.69</v>
      </c>
      <c r="FK7" s="48">
        <v>168498.33</v>
      </c>
      <c r="FL7" s="48">
        <v>175230.33</v>
      </c>
      <c r="FM7" s="48">
        <v>176230</v>
      </c>
      <c r="FN7" s="38"/>
      <c r="FO7" s="48">
        <v>175265.53</v>
      </c>
      <c r="FP7" s="48">
        <v>174145.17</v>
      </c>
      <c r="FQ7" s="48">
        <v>175716.56</v>
      </c>
      <c r="FR7" s="48">
        <v>169693.46</v>
      </c>
      <c r="FS7" s="48">
        <v>169122.15</v>
      </c>
      <c r="FT7" s="48">
        <v>167203.59</v>
      </c>
      <c r="FU7" s="48">
        <v>171746.34</v>
      </c>
      <c r="FV7" s="48">
        <v>173693.95</v>
      </c>
      <c r="FW7" s="48">
        <v>165267.97</v>
      </c>
      <c r="FX7" s="48">
        <v>163638.99</v>
      </c>
      <c r="FY7" s="48">
        <v>168057.36</v>
      </c>
      <c r="FZ7" s="48">
        <v>169006.19</v>
      </c>
      <c r="GA7" s="38"/>
      <c r="GB7" s="48">
        <v>170351.89</v>
      </c>
      <c r="GC7" s="48">
        <v>176033.71</v>
      </c>
      <c r="GD7" s="48">
        <v>173525.04</v>
      </c>
      <c r="GE7" s="48">
        <v>166506.14000000001</v>
      </c>
      <c r="GF7" s="48">
        <v>172185.87</v>
      </c>
      <c r="GG7" s="48">
        <v>169755.08</v>
      </c>
      <c r="GH7" s="48">
        <v>170894.67</v>
      </c>
      <c r="GI7" s="48">
        <v>168977.02</v>
      </c>
      <c r="GJ7" s="48">
        <v>176419.46</v>
      </c>
      <c r="GK7" s="48">
        <v>171919.89</v>
      </c>
      <c r="GL7" s="48">
        <v>175658.26</v>
      </c>
      <c r="GM7" s="48">
        <v>176715.25</v>
      </c>
      <c r="GN7" s="38"/>
      <c r="GO7" s="48">
        <v>175748.69</v>
      </c>
      <c r="GP7" s="48">
        <v>171003.74</v>
      </c>
      <c r="GQ7" s="48">
        <v>176275.37</v>
      </c>
      <c r="GR7" s="48">
        <v>176250.75</v>
      </c>
      <c r="GS7" s="48">
        <v>175897.97</v>
      </c>
      <c r="GT7" s="48">
        <v>171833.85</v>
      </c>
      <c r="GU7" s="48">
        <v>177093.38</v>
      </c>
      <c r="GV7" s="48">
        <v>179431.61</v>
      </c>
      <c r="GW7" s="48">
        <v>178550.16</v>
      </c>
      <c r="GX7" s="48">
        <v>173915.57</v>
      </c>
      <c r="GY7" s="48">
        <v>176167.61</v>
      </c>
    </row>
    <row r="8" spans="1:207" x14ac:dyDescent="0.25">
      <c r="A8" s="3" t="s">
        <v>4</v>
      </c>
      <c r="B8" s="34" t="s">
        <v>21</v>
      </c>
      <c r="C8" s="43">
        <v>61338</v>
      </c>
      <c r="D8" s="44">
        <v>96647.95</v>
      </c>
      <c r="E8" s="44">
        <v>10188</v>
      </c>
      <c r="F8" s="44">
        <v>153405.57999999999</v>
      </c>
      <c r="G8" s="44">
        <v>94823.76</v>
      </c>
      <c r="H8" s="44">
        <v>95679.4</v>
      </c>
      <c r="I8" s="44">
        <v>81998.14</v>
      </c>
      <c r="J8" s="44">
        <v>77805.16</v>
      </c>
      <c r="K8" s="44">
        <v>73173.919999999998</v>
      </c>
      <c r="L8" s="44">
        <v>77857.58</v>
      </c>
      <c r="M8" s="44">
        <v>77408.88</v>
      </c>
      <c r="N8" s="38"/>
      <c r="O8" s="43">
        <v>77219.520000000004</v>
      </c>
      <c r="P8" s="44">
        <v>80772.98</v>
      </c>
      <c r="Q8" s="44">
        <v>91416.14</v>
      </c>
      <c r="R8" s="44">
        <v>88287.89</v>
      </c>
      <c r="S8" s="44">
        <v>81681.070000000007</v>
      </c>
      <c r="T8" s="44">
        <v>78333.05</v>
      </c>
      <c r="U8" s="44">
        <v>68544.67</v>
      </c>
      <c r="V8" s="44">
        <v>73901.509999999995</v>
      </c>
      <c r="W8" s="44">
        <v>96386.94</v>
      </c>
      <c r="X8" s="44">
        <v>95599.97</v>
      </c>
      <c r="Y8" s="44">
        <v>98289.58</v>
      </c>
      <c r="Z8" s="44">
        <v>96229.86</v>
      </c>
      <c r="AA8" s="38"/>
      <c r="AB8" s="44">
        <v>94233.82</v>
      </c>
      <c r="AC8" s="48">
        <v>106543.52</v>
      </c>
      <c r="AD8" s="48">
        <v>96750.2</v>
      </c>
      <c r="AE8" s="48">
        <v>102546.99</v>
      </c>
      <c r="AF8" s="48">
        <v>101326.95</v>
      </c>
      <c r="AG8" s="48">
        <v>100911.56</v>
      </c>
      <c r="AH8" s="48">
        <v>100741.88</v>
      </c>
      <c r="AI8" s="48">
        <v>102448.39</v>
      </c>
      <c r="AJ8" s="48">
        <v>105734.47</v>
      </c>
      <c r="AK8" s="48">
        <v>105000.47</v>
      </c>
      <c r="AL8" s="48">
        <v>105521.53</v>
      </c>
      <c r="AM8" s="48">
        <v>103224.1</v>
      </c>
      <c r="AN8" s="38"/>
      <c r="AO8" s="48">
        <v>106186.9</v>
      </c>
      <c r="AP8" s="48">
        <v>105169.76</v>
      </c>
      <c r="AQ8" s="48">
        <v>95918.68</v>
      </c>
      <c r="AR8" s="48">
        <v>98723.99</v>
      </c>
      <c r="AS8" s="48">
        <v>101703.57</v>
      </c>
      <c r="AT8" s="48">
        <v>90159.24</v>
      </c>
      <c r="AU8" s="48">
        <v>91588.71</v>
      </c>
      <c r="AV8" s="48">
        <v>91377.96</v>
      </c>
      <c r="AW8" s="48">
        <v>90411.53</v>
      </c>
      <c r="AX8" s="48">
        <v>90191.52</v>
      </c>
      <c r="AY8" s="48">
        <v>83532.009999999995</v>
      </c>
      <c r="AZ8" s="48">
        <v>79270.37</v>
      </c>
      <c r="BA8" s="38"/>
      <c r="BB8" s="20">
        <v>81180.36</v>
      </c>
      <c r="BC8" s="48">
        <v>81847.009999999995</v>
      </c>
      <c r="BD8" s="48">
        <v>97761.31</v>
      </c>
      <c r="BE8" s="48">
        <v>81060.17</v>
      </c>
      <c r="BF8" s="48">
        <v>72511.73</v>
      </c>
      <c r="BG8" s="48">
        <v>79903.83</v>
      </c>
      <c r="BH8" s="48">
        <v>80171.37</v>
      </c>
      <c r="BI8" s="48">
        <v>78584.31</v>
      </c>
      <c r="BJ8" s="48">
        <v>77591.05</v>
      </c>
      <c r="BK8" s="48">
        <v>76732.990000000005</v>
      </c>
      <c r="BL8" s="48">
        <v>75130.89</v>
      </c>
      <c r="BM8" s="48">
        <v>76567.98</v>
      </c>
      <c r="BN8" s="38"/>
      <c r="BO8" s="20">
        <v>78495.33</v>
      </c>
      <c r="BP8" s="48">
        <v>75041.100000000006</v>
      </c>
      <c r="BQ8" s="48">
        <v>76993.78</v>
      </c>
      <c r="BR8" s="48">
        <v>78311.33</v>
      </c>
      <c r="BS8" s="48">
        <v>77587.520000000004</v>
      </c>
      <c r="BT8" s="48">
        <v>73111.7</v>
      </c>
      <c r="BU8" s="48">
        <v>91348.59</v>
      </c>
      <c r="BV8" s="48">
        <v>78725.17</v>
      </c>
      <c r="BW8" s="48">
        <v>77276.63</v>
      </c>
      <c r="BX8" s="48">
        <v>73993.05</v>
      </c>
      <c r="BY8" s="48">
        <v>75599.759999999995</v>
      </c>
      <c r="BZ8" s="48">
        <v>75733.78</v>
      </c>
      <c r="CA8" s="38"/>
      <c r="CB8" s="20">
        <v>77734.94</v>
      </c>
      <c r="CC8" s="48">
        <v>75404.289999999994</v>
      </c>
      <c r="CD8" s="48">
        <v>75249.06</v>
      </c>
      <c r="CE8" s="48">
        <v>71691</v>
      </c>
      <c r="CF8" s="48">
        <v>74298</v>
      </c>
      <c r="CG8" s="48">
        <v>73401</v>
      </c>
      <c r="CH8" s="48">
        <v>72002</v>
      </c>
      <c r="CI8" s="48">
        <v>76630</v>
      </c>
      <c r="CJ8" s="48">
        <v>74062</v>
      </c>
      <c r="CK8" s="48">
        <v>72537</v>
      </c>
      <c r="CL8" s="48">
        <v>73622</v>
      </c>
      <c r="CM8" s="48">
        <v>74912</v>
      </c>
      <c r="CN8" s="38"/>
      <c r="CO8" s="48">
        <v>74825.960000000006</v>
      </c>
      <c r="CP8" s="48">
        <v>74102.19</v>
      </c>
      <c r="CQ8" s="48">
        <v>74093.58</v>
      </c>
      <c r="CR8" s="48">
        <v>77763.87</v>
      </c>
      <c r="CS8" s="48">
        <v>76249.929999999993</v>
      </c>
      <c r="CT8" s="48">
        <v>77036.05</v>
      </c>
      <c r="CU8" s="48">
        <v>75655</v>
      </c>
      <c r="CV8" s="48">
        <v>76324.899999999994</v>
      </c>
      <c r="CW8" s="48">
        <v>74037.64</v>
      </c>
      <c r="CX8" s="48">
        <v>73750.14</v>
      </c>
      <c r="CY8" s="48">
        <v>73623.22</v>
      </c>
      <c r="CZ8" s="48">
        <v>73462</v>
      </c>
      <c r="DA8" s="38"/>
      <c r="DB8" s="48">
        <v>74168.740000000005</v>
      </c>
      <c r="DC8" s="48">
        <v>75784.33</v>
      </c>
      <c r="DD8" s="48">
        <v>71525.52</v>
      </c>
      <c r="DE8" s="48">
        <v>73202.720000000001</v>
      </c>
      <c r="DF8" s="48">
        <v>75089.259999999995</v>
      </c>
      <c r="DG8" s="48">
        <v>75794</v>
      </c>
      <c r="DH8" s="48">
        <v>71618</v>
      </c>
      <c r="DI8" s="48">
        <v>72206</v>
      </c>
      <c r="DJ8" s="48">
        <v>74590</v>
      </c>
      <c r="DK8" s="48">
        <v>72690</v>
      </c>
      <c r="DL8" s="48">
        <v>71281</v>
      </c>
      <c r="DM8" s="48">
        <v>71359</v>
      </c>
      <c r="DN8" s="38"/>
      <c r="DO8" s="48">
        <v>73318</v>
      </c>
      <c r="DP8" s="48">
        <v>72017</v>
      </c>
      <c r="DQ8" s="48">
        <v>73623.820000000007</v>
      </c>
      <c r="DR8" s="48">
        <v>71544.28</v>
      </c>
      <c r="DS8" s="48">
        <v>71448.009999999995</v>
      </c>
      <c r="DT8" s="48">
        <v>72209.5</v>
      </c>
      <c r="DU8" s="48">
        <v>70977.850000000006</v>
      </c>
      <c r="DV8" s="48">
        <v>70048.929999999993</v>
      </c>
      <c r="DW8" s="48">
        <v>73868.06</v>
      </c>
      <c r="DX8" s="48">
        <v>71666.34</v>
      </c>
      <c r="DY8" s="48">
        <v>68979.67</v>
      </c>
      <c r="DZ8" s="48">
        <v>70750.600000000006</v>
      </c>
      <c r="EA8" s="38"/>
      <c r="EB8" s="48">
        <v>72399.3</v>
      </c>
      <c r="EC8" s="48">
        <v>71016.91</v>
      </c>
      <c r="ED8" s="48">
        <v>70198.2</v>
      </c>
      <c r="EE8" s="48">
        <v>67023.92</v>
      </c>
      <c r="EF8" s="48">
        <v>70188.92</v>
      </c>
      <c r="EG8" s="48">
        <v>69285.179999999993</v>
      </c>
      <c r="EH8" s="48">
        <v>69712.179999999993</v>
      </c>
      <c r="EI8" s="48">
        <v>67636.160000000003</v>
      </c>
      <c r="EJ8" s="48">
        <v>67748.039999999994</v>
      </c>
      <c r="EK8" s="48">
        <v>65616.03</v>
      </c>
      <c r="EL8" s="48">
        <v>66576.2</v>
      </c>
      <c r="EM8" s="48">
        <v>66768.259999999995</v>
      </c>
      <c r="EN8" s="38"/>
      <c r="EO8" s="48">
        <v>67325.7</v>
      </c>
      <c r="EP8" s="48">
        <v>69068.81</v>
      </c>
      <c r="EQ8" s="48">
        <v>68472.84</v>
      </c>
      <c r="ER8" s="48">
        <v>68532.84</v>
      </c>
      <c r="ES8" s="48">
        <v>68675.490000000005</v>
      </c>
      <c r="ET8" s="48">
        <v>65177.42</v>
      </c>
      <c r="EU8" s="48">
        <v>68613.16</v>
      </c>
      <c r="EV8" s="48">
        <v>67492.27</v>
      </c>
      <c r="EW8" s="48">
        <v>67015.740000000005</v>
      </c>
      <c r="EX8" s="48">
        <v>67578.89</v>
      </c>
      <c r="EY8" s="48">
        <v>68306.820000000007</v>
      </c>
      <c r="EZ8" s="48">
        <v>67258.3</v>
      </c>
      <c r="FA8" s="38"/>
      <c r="FB8" s="48">
        <v>67536.03</v>
      </c>
      <c r="FC8" s="48">
        <v>68639.09</v>
      </c>
      <c r="FD8" s="48">
        <v>65697.929999999993</v>
      </c>
      <c r="FE8" s="48">
        <v>66178.94</v>
      </c>
      <c r="FF8" s="48">
        <v>67791.16</v>
      </c>
      <c r="FG8" s="48">
        <v>66662.11</v>
      </c>
      <c r="FH8" s="48">
        <v>69129.27</v>
      </c>
      <c r="FI8" s="48">
        <v>68814.95</v>
      </c>
      <c r="FJ8" s="48">
        <v>68377.350000000006</v>
      </c>
      <c r="FK8" s="48">
        <v>64915.199999999997</v>
      </c>
      <c r="FL8" s="48">
        <v>67607.649999999994</v>
      </c>
      <c r="FM8" s="48">
        <v>67181.929999999993</v>
      </c>
      <c r="FN8" s="38"/>
      <c r="FO8" s="48">
        <v>66092.02</v>
      </c>
      <c r="FP8" s="48">
        <v>66205.91</v>
      </c>
      <c r="FQ8" s="48">
        <v>65605.17</v>
      </c>
      <c r="FR8" s="48">
        <v>64524.02</v>
      </c>
      <c r="FS8" s="48">
        <v>65001.7</v>
      </c>
      <c r="FT8" s="48">
        <v>64889.2</v>
      </c>
      <c r="FU8" s="48">
        <v>65152.45</v>
      </c>
      <c r="FV8" s="48">
        <v>65296.89</v>
      </c>
      <c r="FW8" s="48">
        <v>62246.86</v>
      </c>
      <c r="FX8" s="48">
        <v>62241.78</v>
      </c>
      <c r="FY8" s="48">
        <v>62472.55</v>
      </c>
      <c r="FZ8" s="48">
        <v>63366.93</v>
      </c>
      <c r="GA8" s="38"/>
      <c r="GB8" s="48">
        <v>62792.72</v>
      </c>
      <c r="GC8" s="48">
        <v>63433.33</v>
      </c>
      <c r="GD8" s="48">
        <v>62815.24</v>
      </c>
      <c r="GE8" s="48">
        <v>62454.29</v>
      </c>
      <c r="GF8" s="48">
        <v>62695.48</v>
      </c>
      <c r="GG8" s="48">
        <v>62193.88</v>
      </c>
      <c r="GH8" s="48">
        <v>61543.91</v>
      </c>
      <c r="GI8" s="48">
        <v>61243.83</v>
      </c>
      <c r="GJ8" s="48">
        <v>62701.13</v>
      </c>
      <c r="GK8" s="48">
        <v>62165.88</v>
      </c>
      <c r="GL8" s="48">
        <v>61721.51</v>
      </c>
      <c r="GM8" s="48">
        <v>63357.3</v>
      </c>
      <c r="GN8" s="38"/>
      <c r="GO8" s="48">
        <v>60745.16</v>
      </c>
      <c r="GP8" s="48">
        <v>59762.559999999998</v>
      </c>
      <c r="GQ8" s="48">
        <v>61803.65</v>
      </c>
      <c r="GR8" s="48">
        <v>61264.87</v>
      </c>
      <c r="GS8" s="48">
        <v>61328.85</v>
      </c>
      <c r="GT8" s="48">
        <v>60582.400000000001</v>
      </c>
      <c r="GU8" s="48">
        <v>61451.11</v>
      </c>
      <c r="GV8" s="48">
        <v>61438.76</v>
      </c>
      <c r="GW8" s="48">
        <v>61897.18</v>
      </c>
      <c r="GX8" s="48">
        <v>59975.01</v>
      </c>
      <c r="GY8" s="48">
        <v>61702.16</v>
      </c>
    </row>
    <row r="9" spans="1:207" x14ac:dyDescent="0.25">
      <c r="A9" s="3" t="s">
        <v>5</v>
      </c>
      <c r="B9" s="34" t="s">
        <v>21</v>
      </c>
      <c r="C9" s="43">
        <v>26754</v>
      </c>
      <c r="D9" s="44">
        <v>32944.53</v>
      </c>
      <c r="E9" s="44">
        <v>2509.5700000000002</v>
      </c>
      <c r="F9" s="44">
        <v>59964.92</v>
      </c>
      <c r="G9" s="44">
        <v>35165</v>
      </c>
      <c r="H9" s="44">
        <v>36524.18</v>
      </c>
      <c r="I9" s="44">
        <v>31204.03</v>
      </c>
      <c r="J9" s="44">
        <v>31299.39</v>
      </c>
      <c r="K9" s="44">
        <v>29927.599999999999</v>
      </c>
      <c r="L9" s="44">
        <v>31360.89</v>
      </c>
      <c r="M9" s="44">
        <v>32673.86</v>
      </c>
      <c r="N9" s="38"/>
      <c r="O9" s="43">
        <v>32445.32</v>
      </c>
      <c r="P9" s="44">
        <v>34954.089999999997</v>
      </c>
      <c r="Q9" s="44">
        <v>37564.160000000003</v>
      </c>
      <c r="R9" s="44">
        <v>37728.71</v>
      </c>
      <c r="S9" s="44">
        <v>36456.71</v>
      </c>
      <c r="T9" s="44">
        <v>34306.15</v>
      </c>
      <c r="U9" s="44">
        <v>30687.7</v>
      </c>
      <c r="V9" s="44">
        <v>34621.21</v>
      </c>
      <c r="W9" s="44">
        <v>40014.92</v>
      </c>
      <c r="X9" s="44">
        <v>39134.94</v>
      </c>
      <c r="Y9" s="44">
        <v>40295.58</v>
      </c>
      <c r="Z9" s="44">
        <v>40829.339999999997</v>
      </c>
      <c r="AA9" s="38"/>
      <c r="AB9" s="44">
        <v>40250.42</v>
      </c>
      <c r="AC9" s="48">
        <v>42490.41</v>
      </c>
      <c r="AD9" s="48">
        <v>40488.22</v>
      </c>
      <c r="AE9" s="48">
        <v>43582.51</v>
      </c>
      <c r="AF9" s="48">
        <v>42005.58</v>
      </c>
      <c r="AG9" s="48">
        <v>42271.85</v>
      </c>
      <c r="AH9" s="48">
        <v>41710.89</v>
      </c>
      <c r="AI9" s="48">
        <v>42571.78</v>
      </c>
      <c r="AJ9" s="48">
        <v>41738.46</v>
      </c>
      <c r="AK9" s="48">
        <v>41321.15</v>
      </c>
      <c r="AL9" s="48">
        <v>42134.39</v>
      </c>
      <c r="AM9" s="48">
        <v>40262.04</v>
      </c>
      <c r="AN9" s="38"/>
      <c r="AO9" s="48">
        <v>42107.57</v>
      </c>
      <c r="AP9" s="48">
        <v>41599.18</v>
      </c>
      <c r="AQ9" s="48">
        <v>40881.86</v>
      </c>
      <c r="AR9" s="48">
        <v>40760</v>
      </c>
      <c r="AS9" s="48">
        <v>42646.82</v>
      </c>
      <c r="AT9" s="48">
        <v>38863.910000000003</v>
      </c>
      <c r="AU9" s="48">
        <v>39540.33</v>
      </c>
      <c r="AV9" s="48">
        <v>38819.379999999997</v>
      </c>
      <c r="AW9" s="48">
        <v>38276.76</v>
      </c>
      <c r="AX9" s="48">
        <v>39903.21</v>
      </c>
      <c r="AY9" s="48">
        <v>38136.61</v>
      </c>
      <c r="AZ9" s="48">
        <v>37275.31</v>
      </c>
      <c r="BA9" s="38"/>
      <c r="BB9" s="20">
        <v>36797.26</v>
      </c>
      <c r="BC9" s="48">
        <v>38761.589999999997</v>
      </c>
      <c r="BD9" s="48">
        <v>54021.67</v>
      </c>
      <c r="BE9" s="48">
        <v>37708.949999999997</v>
      </c>
      <c r="BF9" s="48">
        <v>34754.449999999997</v>
      </c>
      <c r="BG9" s="48">
        <v>38055.83</v>
      </c>
      <c r="BH9" s="48">
        <v>37667.550000000003</v>
      </c>
      <c r="BI9" s="48">
        <v>38031.53</v>
      </c>
      <c r="BJ9" s="48">
        <v>38019.08</v>
      </c>
      <c r="BK9" s="48">
        <v>37103.410000000003</v>
      </c>
      <c r="BL9" s="48">
        <v>36794.76</v>
      </c>
      <c r="BM9" s="48">
        <v>37312.720000000001</v>
      </c>
      <c r="BN9" s="38"/>
      <c r="BO9" s="20">
        <v>38037.040000000001</v>
      </c>
      <c r="BP9" s="48">
        <v>36548.14</v>
      </c>
      <c r="BQ9" s="48">
        <v>37737.17</v>
      </c>
      <c r="BR9" s="48">
        <v>37173.440000000002</v>
      </c>
      <c r="BS9" s="48">
        <v>37748.410000000003</v>
      </c>
      <c r="BT9" s="48">
        <v>36019.75</v>
      </c>
      <c r="BU9" s="48">
        <v>44378.85</v>
      </c>
      <c r="BV9" s="48">
        <v>37888.99</v>
      </c>
      <c r="BW9" s="48">
        <v>37552.080000000002</v>
      </c>
      <c r="BX9" s="48">
        <v>36493.93</v>
      </c>
      <c r="BY9" s="48">
        <v>37858.480000000003</v>
      </c>
      <c r="BZ9" s="48">
        <v>37586.839999999997</v>
      </c>
      <c r="CA9" s="38"/>
      <c r="CB9" s="20">
        <v>38546.769999999997</v>
      </c>
      <c r="CC9" s="48">
        <v>38024.17</v>
      </c>
      <c r="CD9" s="48">
        <v>38487.79</v>
      </c>
      <c r="CE9" s="48">
        <v>37195</v>
      </c>
      <c r="CF9" s="48">
        <v>37631</v>
      </c>
      <c r="CG9" s="48">
        <v>37760</v>
      </c>
      <c r="CH9" s="48">
        <v>37166</v>
      </c>
      <c r="CI9" s="48">
        <v>38342</v>
      </c>
      <c r="CJ9" s="48">
        <v>37627</v>
      </c>
      <c r="CK9" s="48">
        <v>37569</v>
      </c>
      <c r="CL9" s="48">
        <v>37852</v>
      </c>
      <c r="CM9" s="48">
        <v>37590</v>
      </c>
      <c r="CN9" s="38"/>
      <c r="CO9" s="48">
        <v>38518.550000000003</v>
      </c>
      <c r="CP9" s="48">
        <v>38198.74</v>
      </c>
      <c r="CQ9" s="48">
        <v>37865.279999999999</v>
      </c>
      <c r="CR9" s="48">
        <v>39041.75</v>
      </c>
      <c r="CS9" s="48">
        <v>38518.28</v>
      </c>
      <c r="CT9" s="48">
        <v>39108.82</v>
      </c>
      <c r="CU9" s="48">
        <v>38444</v>
      </c>
      <c r="CV9" s="48">
        <v>39195.879999999997</v>
      </c>
      <c r="CW9" s="48">
        <v>38599.440000000002</v>
      </c>
      <c r="CX9" s="48">
        <v>38505.35</v>
      </c>
      <c r="CY9" s="48">
        <v>38758.019999999997</v>
      </c>
      <c r="CZ9" s="48">
        <v>38512.61</v>
      </c>
      <c r="DA9" s="38"/>
      <c r="DB9" s="48">
        <v>39642.78</v>
      </c>
      <c r="DC9" s="48">
        <v>39781.61</v>
      </c>
      <c r="DD9" s="48">
        <v>38177.1</v>
      </c>
      <c r="DE9" s="48">
        <v>38426.03</v>
      </c>
      <c r="DF9" s="48">
        <v>39333.089999999997</v>
      </c>
      <c r="DG9" s="48">
        <v>39660</v>
      </c>
      <c r="DH9" s="48">
        <v>38561</v>
      </c>
      <c r="DI9" s="48">
        <v>39058</v>
      </c>
      <c r="DJ9" s="48">
        <v>39901</v>
      </c>
      <c r="DK9" s="48">
        <v>39830</v>
      </c>
      <c r="DL9" s="48">
        <v>39602</v>
      </c>
      <c r="DM9" s="48">
        <v>39205</v>
      </c>
      <c r="DN9" s="38"/>
      <c r="DO9" s="48">
        <v>40537</v>
      </c>
      <c r="DP9" s="48">
        <v>40474</v>
      </c>
      <c r="DQ9" s="48">
        <v>40172.379999999997</v>
      </c>
      <c r="DR9" s="48">
        <v>39469.22</v>
      </c>
      <c r="DS9" s="48">
        <v>39071.01</v>
      </c>
      <c r="DT9" s="48">
        <v>39434.879999999997</v>
      </c>
      <c r="DU9" s="48">
        <v>38559.769999999997</v>
      </c>
      <c r="DV9" s="48">
        <v>39013.85</v>
      </c>
      <c r="DW9" s="48">
        <v>39982.620000000003</v>
      </c>
      <c r="DX9" s="48">
        <v>39876.44</v>
      </c>
      <c r="DY9" s="48">
        <v>38806.07</v>
      </c>
      <c r="DZ9" s="48">
        <v>39375.24</v>
      </c>
      <c r="EA9" s="38"/>
      <c r="EB9" s="48">
        <v>41001.47</v>
      </c>
      <c r="EC9" s="48">
        <v>40390.79</v>
      </c>
      <c r="ED9" s="48">
        <v>40605.69</v>
      </c>
      <c r="EE9" s="48">
        <v>38647.760000000002</v>
      </c>
      <c r="EF9" s="48">
        <v>38594.980000000003</v>
      </c>
      <c r="EG9" s="48">
        <v>36356.92</v>
      </c>
      <c r="EH9" s="48">
        <v>37075.370000000003</v>
      </c>
      <c r="EI9" s="48">
        <v>36864.370000000003</v>
      </c>
      <c r="EJ9" s="48">
        <v>35637.980000000003</v>
      </c>
      <c r="EK9" s="48">
        <v>35199.43</v>
      </c>
      <c r="EL9" s="48">
        <v>34832.1</v>
      </c>
      <c r="EM9" s="48">
        <v>35305.300000000003</v>
      </c>
      <c r="EN9" s="38"/>
      <c r="EO9" s="48">
        <v>35161.35</v>
      </c>
      <c r="EP9" s="48">
        <v>36332.42</v>
      </c>
      <c r="EQ9" s="48">
        <v>35550.949999999997</v>
      </c>
      <c r="ER9" s="48">
        <v>36069.35</v>
      </c>
      <c r="ES9" s="48">
        <v>35713.599999999999</v>
      </c>
      <c r="ET9" s="48">
        <v>34056.86</v>
      </c>
      <c r="EU9" s="48">
        <v>36015.42</v>
      </c>
      <c r="EV9" s="48">
        <v>36160.199999999997</v>
      </c>
      <c r="EW9" s="48">
        <v>35110.480000000003</v>
      </c>
      <c r="EX9" s="48">
        <v>35101.65</v>
      </c>
      <c r="EY9" s="48">
        <v>36090.379999999997</v>
      </c>
      <c r="EZ9" s="48">
        <v>35774.699999999997</v>
      </c>
      <c r="FA9" s="38"/>
      <c r="FB9" s="48">
        <v>35776.089999999997</v>
      </c>
      <c r="FC9" s="48">
        <v>36033.69</v>
      </c>
      <c r="FD9" s="48">
        <v>35667.660000000003</v>
      </c>
      <c r="FE9" s="48">
        <v>35884.58</v>
      </c>
      <c r="FF9" s="48">
        <v>35705.019999999997</v>
      </c>
      <c r="FG9" s="48">
        <v>35926.53</v>
      </c>
      <c r="FH9" s="48">
        <v>36488.800000000003</v>
      </c>
      <c r="FI9" s="48">
        <v>36490.050000000003</v>
      </c>
      <c r="FJ9" s="48">
        <v>36695.54</v>
      </c>
      <c r="FK9" s="48">
        <v>35639.269999999997</v>
      </c>
      <c r="FL9" s="48">
        <v>36359.53</v>
      </c>
      <c r="FM9" s="48">
        <v>35894.230000000003</v>
      </c>
      <c r="FN9" s="38"/>
      <c r="FO9" s="48">
        <v>35864.300000000003</v>
      </c>
      <c r="FP9" s="48">
        <v>35940.82</v>
      </c>
      <c r="FQ9" s="48">
        <v>36187.93</v>
      </c>
      <c r="FR9" s="48">
        <v>35226.03</v>
      </c>
      <c r="FS9" s="48">
        <v>35208.19</v>
      </c>
      <c r="FT9" s="48">
        <v>33911.33</v>
      </c>
      <c r="FU9" s="48">
        <v>34051.919999999998</v>
      </c>
      <c r="FV9" s="48">
        <v>34453.17</v>
      </c>
      <c r="FW9" s="48">
        <v>33330.47</v>
      </c>
      <c r="FX9" s="48">
        <v>33924.449999999997</v>
      </c>
      <c r="FY9" s="48">
        <v>33097.879999999997</v>
      </c>
      <c r="FZ9" s="48">
        <v>33225.19</v>
      </c>
      <c r="GA9" s="38"/>
      <c r="GB9" s="48">
        <v>33339.879999999997</v>
      </c>
      <c r="GC9" s="48">
        <v>33148.239999999998</v>
      </c>
      <c r="GD9" s="48">
        <v>33656.67</v>
      </c>
      <c r="GE9" s="48">
        <v>33124.449999999997</v>
      </c>
      <c r="GF9" s="48">
        <v>32642.95</v>
      </c>
      <c r="GG9" s="48">
        <v>32562.639999999999</v>
      </c>
      <c r="GH9" s="48">
        <v>31621.48</v>
      </c>
      <c r="GI9" s="48">
        <v>31760.86</v>
      </c>
      <c r="GJ9" s="48">
        <v>33251.08</v>
      </c>
      <c r="GK9" s="48">
        <v>32922.519999999997</v>
      </c>
      <c r="GL9" s="48">
        <v>32526.46</v>
      </c>
      <c r="GM9" s="48">
        <v>32667.14</v>
      </c>
      <c r="GN9" s="38"/>
      <c r="GO9" s="48">
        <v>31588.65</v>
      </c>
      <c r="GP9" s="48">
        <v>31389.48</v>
      </c>
      <c r="GQ9" s="48">
        <v>31779.58</v>
      </c>
      <c r="GR9" s="48">
        <v>32046.62</v>
      </c>
      <c r="GS9" s="48">
        <v>31691.99</v>
      </c>
      <c r="GT9" s="48">
        <v>31092.02</v>
      </c>
      <c r="GU9" s="48">
        <v>31314.54</v>
      </c>
      <c r="GV9" s="48">
        <v>32097.9</v>
      </c>
      <c r="GW9" s="48">
        <v>31571.95</v>
      </c>
      <c r="GX9" s="48">
        <v>31197</v>
      </c>
      <c r="GY9" s="48">
        <v>31507.7</v>
      </c>
    </row>
    <row r="10" spans="1:207" x14ac:dyDescent="0.25">
      <c r="A10" s="3" t="s">
        <v>6</v>
      </c>
      <c r="B10" s="34" t="s">
        <v>21</v>
      </c>
      <c r="C10" s="43">
        <v>2199</v>
      </c>
      <c r="D10" s="44">
        <v>3597.84</v>
      </c>
      <c r="E10" s="44">
        <v>203</v>
      </c>
      <c r="F10" s="44">
        <v>5860</v>
      </c>
      <c r="G10" s="44">
        <v>3809.75</v>
      </c>
      <c r="H10" s="44">
        <v>3800.11</v>
      </c>
      <c r="I10" s="44">
        <v>3357.66</v>
      </c>
      <c r="J10" s="44">
        <v>3145.16</v>
      </c>
      <c r="K10" s="44">
        <v>3090.16</v>
      </c>
      <c r="L10" s="44">
        <v>3169.16</v>
      </c>
      <c r="M10" s="44">
        <v>3360.5</v>
      </c>
      <c r="N10" s="38"/>
      <c r="O10" s="43">
        <v>3237</v>
      </c>
      <c r="P10" s="44">
        <v>3303.66</v>
      </c>
      <c r="Q10" s="44">
        <v>4113.49</v>
      </c>
      <c r="R10" s="44">
        <v>3971.01</v>
      </c>
      <c r="S10" s="44">
        <v>3833.51</v>
      </c>
      <c r="T10" s="44">
        <v>3667.24</v>
      </c>
      <c r="U10" s="44">
        <v>3246.55</v>
      </c>
      <c r="V10" s="44">
        <v>3464</v>
      </c>
      <c r="W10" s="44">
        <v>3797</v>
      </c>
      <c r="X10" s="44">
        <v>3589.99</v>
      </c>
      <c r="Y10" s="44">
        <v>3471.75</v>
      </c>
      <c r="Z10" s="44">
        <v>3387.99</v>
      </c>
      <c r="AA10" s="38"/>
      <c r="AB10" s="44">
        <v>3371.49</v>
      </c>
      <c r="AC10" s="48">
        <v>3488</v>
      </c>
      <c r="AD10" s="48">
        <v>3284</v>
      </c>
      <c r="AE10" s="48">
        <v>3292</v>
      </c>
      <c r="AF10" s="48">
        <v>3218.49</v>
      </c>
      <c r="AG10" s="48">
        <v>3347</v>
      </c>
      <c r="AH10" s="48">
        <v>3318</v>
      </c>
      <c r="AI10" s="48">
        <v>3343.01</v>
      </c>
      <c r="AJ10" s="48">
        <v>3237.01</v>
      </c>
      <c r="AK10" s="48">
        <v>3513.01</v>
      </c>
      <c r="AL10" s="48">
        <v>3295.5</v>
      </c>
      <c r="AM10" s="48">
        <v>3098</v>
      </c>
      <c r="AN10" s="38"/>
      <c r="AO10" s="48">
        <v>3216</v>
      </c>
      <c r="AP10" s="48">
        <v>2971</v>
      </c>
      <c r="AQ10" s="48">
        <v>3024.5</v>
      </c>
      <c r="AR10" s="48">
        <v>2933.5</v>
      </c>
      <c r="AS10" s="48">
        <v>3065</v>
      </c>
      <c r="AT10" s="48">
        <v>2923.5</v>
      </c>
      <c r="AU10" s="48">
        <v>2883.5</v>
      </c>
      <c r="AV10" s="48">
        <v>2868</v>
      </c>
      <c r="AW10" s="48">
        <v>2706</v>
      </c>
      <c r="AX10" s="48">
        <v>2737</v>
      </c>
      <c r="AY10" s="48">
        <v>2658</v>
      </c>
      <c r="AZ10" s="48">
        <v>2725</v>
      </c>
      <c r="BA10" s="38"/>
      <c r="BB10" s="20">
        <v>2742</v>
      </c>
      <c r="BC10" s="48">
        <v>2650</v>
      </c>
      <c r="BD10" s="48">
        <v>4688.51</v>
      </c>
      <c r="BE10" s="48">
        <v>2379.6</v>
      </c>
      <c r="BF10" s="48">
        <v>2320.9</v>
      </c>
      <c r="BG10" s="48">
        <v>2624.15</v>
      </c>
      <c r="BH10" s="48">
        <v>2489.1999999999998</v>
      </c>
      <c r="BI10" s="48">
        <v>2404</v>
      </c>
      <c r="BJ10" s="48">
        <v>2471.67</v>
      </c>
      <c r="BK10" s="48">
        <v>2557.34</v>
      </c>
      <c r="BL10" s="48">
        <v>2625.84</v>
      </c>
      <c r="BM10" s="48">
        <v>2704.83</v>
      </c>
      <c r="BN10" s="38"/>
      <c r="BO10" s="20">
        <v>2829.17</v>
      </c>
      <c r="BP10" s="48">
        <v>2604.17</v>
      </c>
      <c r="BQ10" s="48">
        <v>2639.17</v>
      </c>
      <c r="BR10" s="48">
        <v>2520.5</v>
      </c>
      <c r="BS10" s="48">
        <v>2701.5</v>
      </c>
      <c r="BT10" s="48">
        <v>2668.84</v>
      </c>
      <c r="BU10" s="48">
        <v>2477.5</v>
      </c>
      <c r="BV10" s="48">
        <v>2510.5</v>
      </c>
      <c r="BW10" s="48">
        <v>2572</v>
      </c>
      <c r="BX10" s="48">
        <v>2372.34</v>
      </c>
      <c r="BY10" s="48">
        <v>2484.75</v>
      </c>
      <c r="BZ10" s="48">
        <v>2379.2600000000002</v>
      </c>
      <c r="CA10" s="38"/>
      <c r="CB10" s="20">
        <v>2435.7600000000002</v>
      </c>
      <c r="CC10" s="48">
        <v>2497.7600000000002</v>
      </c>
      <c r="CD10" s="48">
        <v>2570.7399999999998</v>
      </c>
      <c r="CE10" s="48">
        <v>2470</v>
      </c>
      <c r="CF10" s="48">
        <v>2464</v>
      </c>
      <c r="CG10" s="48">
        <v>2647</v>
      </c>
      <c r="CH10" s="48">
        <v>2433</v>
      </c>
      <c r="CI10" s="48">
        <v>2574</v>
      </c>
      <c r="CJ10" s="48">
        <v>2611</v>
      </c>
      <c r="CK10" s="48">
        <v>2587</v>
      </c>
      <c r="CL10" s="48">
        <v>2575</v>
      </c>
      <c r="CM10" s="48">
        <v>2612</v>
      </c>
      <c r="CN10" s="38"/>
      <c r="CO10" s="48">
        <v>2581.5100000000002</v>
      </c>
      <c r="CP10" s="48">
        <v>2578</v>
      </c>
      <c r="CQ10" s="48">
        <v>2586</v>
      </c>
      <c r="CR10" s="48">
        <v>2634.5</v>
      </c>
      <c r="CS10" s="48">
        <v>2543</v>
      </c>
      <c r="CT10" s="48">
        <v>2554</v>
      </c>
      <c r="CU10" s="48">
        <v>2535</v>
      </c>
      <c r="CV10" s="48">
        <v>2516.5</v>
      </c>
      <c r="CW10" s="48">
        <v>2475</v>
      </c>
      <c r="CX10" s="48">
        <v>2490.75</v>
      </c>
      <c r="CY10" s="48">
        <v>2487</v>
      </c>
      <c r="CZ10" s="48">
        <v>2475.5</v>
      </c>
      <c r="DA10" s="38"/>
      <c r="DB10" s="48">
        <v>2478</v>
      </c>
      <c r="DC10" s="48">
        <v>2541</v>
      </c>
      <c r="DD10" s="48">
        <v>2298.5</v>
      </c>
      <c r="DE10" s="48">
        <v>2289.4899999999998</v>
      </c>
      <c r="DF10" s="48">
        <v>2373.5100000000002</v>
      </c>
      <c r="DG10" s="48">
        <v>2315</v>
      </c>
      <c r="DH10" s="48">
        <v>2235</v>
      </c>
      <c r="DI10" s="48">
        <v>2360</v>
      </c>
      <c r="DJ10" s="48">
        <v>2299</v>
      </c>
      <c r="DK10" s="48">
        <v>2197</v>
      </c>
      <c r="DL10" s="48">
        <v>2185</v>
      </c>
      <c r="DM10" s="48">
        <v>2180</v>
      </c>
      <c r="DN10" s="38"/>
      <c r="DO10" s="48">
        <v>2307</v>
      </c>
      <c r="DP10" s="48">
        <v>2254</v>
      </c>
      <c r="DQ10" s="48">
        <v>2298.4899999999998</v>
      </c>
      <c r="DR10" s="48">
        <v>2276</v>
      </c>
      <c r="DS10" s="48">
        <v>2289</v>
      </c>
      <c r="DT10" s="48">
        <v>2292</v>
      </c>
      <c r="DU10" s="48">
        <v>2229.0100000000002</v>
      </c>
      <c r="DV10" s="48">
        <v>2393.9899999999998</v>
      </c>
      <c r="DW10" s="48">
        <v>2318.0100000000002</v>
      </c>
      <c r="DX10" s="48">
        <v>2368</v>
      </c>
      <c r="DY10" s="48">
        <v>2309</v>
      </c>
      <c r="DZ10" s="48">
        <v>2265.89</v>
      </c>
      <c r="EA10" s="38"/>
      <c r="EB10" s="48">
        <v>2416.87</v>
      </c>
      <c r="EC10" s="48">
        <v>2451.41</v>
      </c>
      <c r="ED10" s="48">
        <v>2637.02</v>
      </c>
      <c r="EE10" s="48">
        <v>5569.46</v>
      </c>
      <c r="EF10" s="48">
        <v>6441.54</v>
      </c>
      <c r="EG10" s="48">
        <v>8217.23</v>
      </c>
      <c r="EH10" s="48">
        <v>7990.35</v>
      </c>
      <c r="EI10" s="48">
        <v>7989.01</v>
      </c>
      <c r="EJ10" s="48">
        <v>7665.25</v>
      </c>
      <c r="EK10" s="48">
        <v>7489.75</v>
      </c>
      <c r="EL10" s="48">
        <v>7129.79</v>
      </c>
      <c r="EM10" s="48">
        <v>7183.95</v>
      </c>
      <c r="EN10" s="38"/>
      <c r="EO10" s="48">
        <v>7021.41</v>
      </c>
      <c r="EP10" s="48">
        <v>7382.06</v>
      </c>
      <c r="EQ10" s="48">
        <v>7184.03</v>
      </c>
      <c r="ER10" s="48">
        <v>7340.18</v>
      </c>
      <c r="ES10" s="48">
        <v>6941.91</v>
      </c>
      <c r="ET10" s="48">
        <v>6488.51</v>
      </c>
      <c r="EU10" s="48">
        <v>7186.98</v>
      </c>
      <c r="EV10" s="48">
        <v>7229.04</v>
      </c>
      <c r="EW10" s="48">
        <v>6844.67</v>
      </c>
      <c r="EX10" s="48">
        <v>6908.9</v>
      </c>
      <c r="EY10" s="48">
        <v>6798.56</v>
      </c>
      <c r="EZ10" s="48">
        <v>6980.56</v>
      </c>
      <c r="FA10" s="38"/>
      <c r="FB10" s="48">
        <v>7152.28</v>
      </c>
      <c r="FC10" s="48">
        <v>7201.5</v>
      </c>
      <c r="FD10" s="48">
        <v>7112.28</v>
      </c>
      <c r="FE10" s="48">
        <v>7023</v>
      </c>
      <c r="FF10" s="48">
        <v>7264.28</v>
      </c>
      <c r="FG10" s="48">
        <v>7128.28</v>
      </c>
      <c r="FH10" s="48">
        <v>7369</v>
      </c>
      <c r="FI10" s="48">
        <v>7455.28</v>
      </c>
      <c r="FJ10" s="48">
        <v>7210.72</v>
      </c>
      <c r="FK10" s="48">
        <v>7211.56</v>
      </c>
      <c r="FL10" s="48">
        <v>7205</v>
      </c>
      <c r="FM10" s="48">
        <v>7040</v>
      </c>
      <c r="FN10" s="38"/>
      <c r="FO10" s="48">
        <v>7100</v>
      </c>
      <c r="FP10" s="48">
        <v>7154</v>
      </c>
      <c r="FQ10" s="48">
        <v>7087.34</v>
      </c>
      <c r="FR10" s="48">
        <v>6794.91</v>
      </c>
      <c r="FS10" s="48">
        <v>6843.99</v>
      </c>
      <c r="FT10" s="48">
        <v>6624.01</v>
      </c>
      <c r="FU10" s="48">
        <v>6740</v>
      </c>
      <c r="FV10" s="48">
        <v>6809.49</v>
      </c>
      <c r="FW10" s="48">
        <v>6308.75</v>
      </c>
      <c r="FX10" s="48">
        <v>6471.34</v>
      </c>
      <c r="FY10" s="48">
        <v>6308.01</v>
      </c>
      <c r="FZ10" s="48">
        <v>6380.57</v>
      </c>
      <c r="GA10" s="38"/>
      <c r="GB10" s="48">
        <v>6428</v>
      </c>
      <c r="GC10" s="48">
        <v>6462.77</v>
      </c>
      <c r="GD10" s="48">
        <v>6616</v>
      </c>
      <c r="GE10" s="48">
        <v>6326.78</v>
      </c>
      <c r="GF10" s="48">
        <v>6176.66</v>
      </c>
      <c r="GG10" s="48">
        <v>6206</v>
      </c>
      <c r="GH10" s="48">
        <v>6212.99</v>
      </c>
      <c r="GI10" s="48">
        <v>6191.99</v>
      </c>
      <c r="GJ10" s="48">
        <v>6315.99</v>
      </c>
      <c r="GK10" s="48">
        <v>6110.99</v>
      </c>
      <c r="GL10" s="48">
        <v>6268</v>
      </c>
      <c r="GM10" s="48">
        <v>6073</v>
      </c>
      <c r="GN10" s="38"/>
      <c r="GO10" s="48">
        <v>6005</v>
      </c>
      <c r="GP10" s="48">
        <v>6166.2</v>
      </c>
      <c r="GQ10" s="48">
        <v>6182.01</v>
      </c>
      <c r="GR10" s="48">
        <v>6055.01</v>
      </c>
      <c r="GS10" s="48">
        <v>6123</v>
      </c>
      <c r="GT10" s="48">
        <v>6036.01</v>
      </c>
      <c r="GU10" s="48">
        <v>6091</v>
      </c>
      <c r="GV10" s="48">
        <v>6209.99</v>
      </c>
      <c r="GW10" s="48">
        <v>6316</v>
      </c>
      <c r="GX10" s="48">
        <v>6409</v>
      </c>
      <c r="GY10" s="48">
        <v>6518</v>
      </c>
    </row>
    <row r="11" spans="1:207" x14ac:dyDescent="0.25">
      <c r="A11" s="3" t="s">
        <v>7</v>
      </c>
      <c r="B11" s="34" t="s">
        <v>21</v>
      </c>
      <c r="C11" s="43">
        <v>6190</v>
      </c>
      <c r="D11" s="44">
        <v>7624.99</v>
      </c>
      <c r="E11" s="44">
        <v>724</v>
      </c>
      <c r="F11" s="44">
        <v>13798.5</v>
      </c>
      <c r="G11" s="44">
        <v>7896.49</v>
      </c>
      <c r="H11" s="44">
        <v>8284.99</v>
      </c>
      <c r="I11" s="44">
        <v>7368.5</v>
      </c>
      <c r="J11" s="44">
        <v>7285</v>
      </c>
      <c r="K11" s="44">
        <v>7361.01</v>
      </c>
      <c r="L11" s="44">
        <v>7528.5</v>
      </c>
      <c r="M11" s="44">
        <v>7259.35</v>
      </c>
      <c r="N11" s="38"/>
      <c r="O11" s="43">
        <v>7188.5</v>
      </c>
      <c r="P11" s="44">
        <v>7354.12</v>
      </c>
      <c r="Q11" s="44">
        <v>7412.6</v>
      </c>
      <c r="R11" s="44">
        <v>7427.5</v>
      </c>
      <c r="S11" s="44">
        <v>7312.58</v>
      </c>
      <c r="T11" s="44">
        <v>6848.04</v>
      </c>
      <c r="U11" s="44">
        <v>6543</v>
      </c>
      <c r="V11" s="44">
        <v>6975.28</v>
      </c>
      <c r="W11" s="44">
        <v>7696.5</v>
      </c>
      <c r="X11" s="44">
        <v>7343.96</v>
      </c>
      <c r="Y11" s="44">
        <v>7354.46</v>
      </c>
      <c r="Z11" s="44">
        <v>7030.95</v>
      </c>
      <c r="AA11" s="38"/>
      <c r="AB11" s="44">
        <v>7248.45</v>
      </c>
      <c r="AC11" s="48">
        <v>7241.44</v>
      </c>
      <c r="AD11" s="48">
        <v>7136.44</v>
      </c>
      <c r="AE11" s="48">
        <v>7216.59</v>
      </c>
      <c r="AF11" s="48">
        <v>7188.97</v>
      </c>
      <c r="AG11" s="48">
        <v>7206.46</v>
      </c>
      <c r="AH11" s="48">
        <v>7454.5</v>
      </c>
      <c r="AI11" s="48">
        <v>7595.51</v>
      </c>
      <c r="AJ11" s="48">
        <v>7480.5</v>
      </c>
      <c r="AK11" s="48">
        <v>7611.47</v>
      </c>
      <c r="AL11" s="48">
        <v>7255.08</v>
      </c>
      <c r="AM11" s="48">
        <v>6693.11</v>
      </c>
      <c r="AN11" s="38"/>
      <c r="AO11" s="48">
        <v>7182.06</v>
      </c>
      <c r="AP11" s="48">
        <v>7057.59</v>
      </c>
      <c r="AQ11" s="48">
        <v>7100.06</v>
      </c>
      <c r="AR11" s="48">
        <v>6916.11</v>
      </c>
      <c r="AS11" s="48">
        <v>7124.05</v>
      </c>
      <c r="AT11" s="48">
        <v>7042.11</v>
      </c>
      <c r="AU11" s="48">
        <v>7056.99</v>
      </c>
      <c r="AV11" s="48">
        <v>6933.04</v>
      </c>
      <c r="AW11" s="48">
        <v>6712.57</v>
      </c>
      <c r="AX11" s="48">
        <v>6959.95</v>
      </c>
      <c r="AY11" s="48">
        <v>6790.99</v>
      </c>
      <c r="AZ11" s="48">
        <v>6652.99</v>
      </c>
      <c r="BA11" s="38"/>
      <c r="BB11" s="20">
        <v>6647.54</v>
      </c>
      <c r="BC11" s="48">
        <v>6770.97</v>
      </c>
      <c r="BD11" s="48">
        <v>12924.58</v>
      </c>
      <c r="BE11" s="48">
        <v>6499.53</v>
      </c>
      <c r="BF11" s="48">
        <v>6378.99</v>
      </c>
      <c r="BG11" s="48">
        <v>6787.08</v>
      </c>
      <c r="BH11" s="48">
        <v>6631.04</v>
      </c>
      <c r="BI11" s="48">
        <v>6576.07</v>
      </c>
      <c r="BJ11" s="48">
        <v>6636.96</v>
      </c>
      <c r="BK11" s="48">
        <v>6360.51</v>
      </c>
      <c r="BL11" s="48">
        <v>6461.29</v>
      </c>
      <c r="BM11" s="48">
        <v>6462.09</v>
      </c>
      <c r="BN11" s="38"/>
      <c r="BO11" s="20">
        <v>6707.04</v>
      </c>
      <c r="BP11" s="48">
        <v>6383.1</v>
      </c>
      <c r="BQ11" s="48">
        <v>6422.53</v>
      </c>
      <c r="BR11" s="48">
        <v>6308.47</v>
      </c>
      <c r="BS11" s="48">
        <v>6444.47</v>
      </c>
      <c r="BT11" s="48">
        <v>6288.47</v>
      </c>
      <c r="BU11" s="48">
        <v>6387.53</v>
      </c>
      <c r="BV11" s="48">
        <v>6261.99</v>
      </c>
      <c r="BW11" s="48">
        <v>6443.04</v>
      </c>
      <c r="BX11" s="48">
        <v>6238.47</v>
      </c>
      <c r="BY11" s="48">
        <v>6282.08</v>
      </c>
      <c r="BZ11" s="48">
        <v>6307.54</v>
      </c>
      <c r="CA11" s="38"/>
      <c r="CB11" s="20">
        <v>6765.07</v>
      </c>
      <c r="CC11" s="48">
        <v>7102.08</v>
      </c>
      <c r="CD11" s="48">
        <v>6562.5</v>
      </c>
      <c r="CE11" s="48">
        <v>6355</v>
      </c>
      <c r="CF11" s="48">
        <v>6208</v>
      </c>
      <c r="CG11" s="48">
        <v>6491</v>
      </c>
      <c r="CH11" s="48">
        <v>6300</v>
      </c>
      <c r="CI11" s="48">
        <v>6485</v>
      </c>
      <c r="CJ11" s="48">
        <v>6661</v>
      </c>
      <c r="CK11" s="48">
        <v>6441</v>
      </c>
      <c r="CL11" s="48">
        <v>6649</v>
      </c>
      <c r="CM11" s="48">
        <v>6528</v>
      </c>
      <c r="CN11" s="38"/>
      <c r="CO11" s="48">
        <v>6750.54</v>
      </c>
      <c r="CP11" s="48">
        <v>6824.01</v>
      </c>
      <c r="CQ11" s="48">
        <v>6551.96</v>
      </c>
      <c r="CR11" s="48">
        <v>6671.58</v>
      </c>
      <c r="CS11" s="48">
        <v>6493.71</v>
      </c>
      <c r="CT11" s="48">
        <v>6640.59</v>
      </c>
      <c r="CU11" s="48">
        <v>6427</v>
      </c>
      <c r="CV11" s="48">
        <v>6567.04</v>
      </c>
      <c r="CW11" s="48">
        <v>6541.2</v>
      </c>
      <c r="CX11" s="48">
        <v>6334.96</v>
      </c>
      <c r="CY11" s="48">
        <v>6296.08</v>
      </c>
      <c r="CZ11" s="48">
        <v>6282.04</v>
      </c>
      <c r="DA11" s="38"/>
      <c r="DB11" s="48">
        <v>6411.46</v>
      </c>
      <c r="DC11" s="48">
        <v>6633.07</v>
      </c>
      <c r="DD11" s="48">
        <v>6270.5</v>
      </c>
      <c r="DE11" s="48">
        <v>6332.53</v>
      </c>
      <c r="DF11" s="48">
        <v>6448.54</v>
      </c>
      <c r="DG11" s="48">
        <v>6583</v>
      </c>
      <c r="DH11" s="48">
        <v>6503</v>
      </c>
      <c r="DI11" s="48">
        <v>6624</v>
      </c>
      <c r="DJ11" s="48">
        <v>6426</v>
      </c>
      <c r="DK11" s="48">
        <v>6428</v>
      </c>
      <c r="DL11" s="48">
        <v>6397</v>
      </c>
      <c r="DM11" s="48">
        <v>6117</v>
      </c>
      <c r="DN11" s="38"/>
      <c r="DO11" s="48">
        <v>6547</v>
      </c>
      <c r="DP11" s="48">
        <v>6668</v>
      </c>
      <c r="DQ11" s="48">
        <v>6269.46</v>
      </c>
      <c r="DR11" s="48">
        <v>5907.09</v>
      </c>
      <c r="DS11" s="48">
        <v>5919.09</v>
      </c>
      <c r="DT11" s="48">
        <v>5897.01</v>
      </c>
      <c r="DU11" s="48">
        <v>5825.1</v>
      </c>
      <c r="DV11" s="48">
        <v>6113.1</v>
      </c>
      <c r="DW11" s="48">
        <v>6171.1</v>
      </c>
      <c r="DX11" s="48">
        <v>5960.05</v>
      </c>
      <c r="DY11" s="48">
        <v>5875</v>
      </c>
      <c r="DZ11" s="48">
        <v>5735.49</v>
      </c>
      <c r="EA11" s="38"/>
      <c r="EB11" s="48">
        <v>6192.65</v>
      </c>
      <c r="EC11" s="48">
        <v>5777.64</v>
      </c>
      <c r="ED11" s="48">
        <v>5604.8</v>
      </c>
      <c r="EE11" s="48">
        <v>4104</v>
      </c>
      <c r="EF11" s="48">
        <v>4229.63</v>
      </c>
      <c r="EG11" s="48">
        <v>4185.72</v>
      </c>
      <c r="EH11" s="48">
        <v>4054.42</v>
      </c>
      <c r="EI11" s="48">
        <v>4212.0200000000004</v>
      </c>
      <c r="EJ11" s="48">
        <v>4169.32</v>
      </c>
      <c r="EK11" s="48">
        <v>4042.22</v>
      </c>
      <c r="EL11" s="48">
        <v>4179.82</v>
      </c>
      <c r="EM11" s="48">
        <v>4271.0200000000004</v>
      </c>
      <c r="EN11" s="38"/>
      <c r="EO11" s="48">
        <v>4279.82</v>
      </c>
      <c r="EP11" s="48">
        <v>4387.8500000000004</v>
      </c>
      <c r="EQ11" s="48">
        <v>4379.29</v>
      </c>
      <c r="ER11" s="48">
        <v>4439.26</v>
      </c>
      <c r="ES11" s="48">
        <v>4092.64</v>
      </c>
      <c r="ET11" s="48">
        <v>3863.62</v>
      </c>
      <c r="EU11" s="48">
        <v>4381.6899999999996</v>
      </c>
      <c r="EV11" s="48">
        <v>4351.67</v>
      </c>
      <c r="EW11" s="48">
        <v>4210.1000000000004</v>
      </c>
      <c r="EX11" s="48">
        <v>4350.54</v>
      </c>
      <c r="EY11" s="48">
        <v>4402.59</v>
      </c>
      <c r="EZ11" s="48">
        <v>4233.79</v>
      </c>
      <c r="FA11" s="38"/>
      <c r="FB11" s="48">
        <v>4359.7700000000004</v>
      </c>
      <c r="FC11" s="48">
        <v>4546.25</v>
      </c>
      <c r="FD11" s="48">
        <v>4410.07</v>
      </c>
      <c r="FE11" s="48">
        <v>4463.7</v>
      </c>
      <c r="FF11" s="48">
        <v>4401.62</v>
      </c>
      <c r="FG11" s="48">
        <v>4450.72</v>
      </c>
      <c r="FH11" s="48">
        <v>4464.45</v>
      </c>
      <c r="FI11" s="48">
        <v>4323.72</v>
      </c>
      <c r="FJ11" s="48">
        <v>4631.93</v>
      </c>
      <c r="FK11" s="48">
        <v>4498.8900000000003</v>
      </c>
      <c r="FL11" s="48">
        <v>4373</v>
      </c>
      <c r="FM11" s="48">
        <v>4356</v>
      </c>
      <c r="FN11" s="38"/>
      <c r="FO11" s="48">
        <v>4663</v>
      </c>
      <c r="FP11" s="48">
        <v>4616</v>
      </c>
      <c r="FQ11" s="48">
        <v>4687.7</v>
      </c>
      <c r="FR11" s="48">
        <v>4446.9799999999996</v>
      </c>
      <c r="FS11" s="48">
        <v>4321</v>
      </c>
      <c r="FT11" s="48">
        <v>4182</v>
      </c>
      <c r="FU11" s="48">
        <v>4238</v>
      </c>
      <c r="FV11" s="48">
        <v>4310.62</v>
      </c>
      <c r="FW11" s="48">
        <v>4431.3599999999997</v>
      </c>
      <c r="FX11" s="48">
        <v>4520</v>
      </c>
      <c r="FY11" s="48">
        <v>4377</v>
      </c>
      <c r="FZ11" s="48">
        <v>4454.16</v>
      </c>
      <c r="GA11" s="38"/>
      <c r="GB11" s="48">
        <v>4569</v>
      </c>
      <c r="GC11" s="48">
        <v>4572.3599999999997</v>
      </c>
      <c r="GD11" s="48">
        <v>4650</v>
      </c>
      <c r="GE11" s="48">
        <v>4634.08</v>
      </c>
      <c r="GF11" s="48">
        <v>4358.62</v>
      </c>
      <c r="GG11" s="48">
        <v>4468</v>
      </c>
      <c r="GH11" s="48">
        <v>4283</v>
      </c>
      <c r="GI11" s="48">
        <v>4528</v>
      </c>
      <c r="GJ11" s="48">
        <v>4464</v>
      </c>
      <c r="GK11" s="48">
        <v>4410</v>
      </c>
      <c r="GL11" s="48">
        <v>4583</v>
      </c>
      <c r="GM11" s="48">
        <v>4364</v>
      </c>
      <c r="GN11" s="38"/>
      <c r="GO11" s="48">
        <v>4455</v>
      </c>
      <c r="GP11" s="48">
        <v>4563.92</v>
      </c>
      <c r="GQ11" s="48">
        <v>4704</v>
      </c>
      <c r="GR11" s="48">
        <v>4783</v>
      </c>
      <c r="GS11" s="48">
        <v>4843</v>
      </c>
      <c r="GT11" s="48">
        <v>4897</v>
      </c>
      <c r="GU11" s="48">
        <v>4991</v>
      </c>
      <c r="GV11" s="48">
        <v>5173</v>
      </c>
      <c r="GW11" s="48">
        <v>5147</v>
      </c>
      <c r="GX11" s="48">
        <v>5179</v>
      </c>
      <c r="GY11" s="48">
        <v>5183</v>
      </c>
    </row>
    <row r="12" spans="1:207" x14ac:dyDescent="0.25">
      <c r="A12" s="4" t="s">
        <v>8</v>
      </c>
      <c r="B12" s="33" t="s">
        <v>21</v>
      </c>
      <c r="C12" s="42">
        <f>SUM(C13:C17)</f>
        <v>9279</v>
      </c>
      <c r="D12" s="42">
        <f>SUM(D13:D17)</f>
        <v>56689.869999999995</v>
      </c>
      <c r="E12" s="42">
        <f t="shared" ref="E12:M12" si="32">SUM(E13:E17)</f>
        <v>3661.07</v>
      </c>
      <c r="F12" s="42">
        <f t="shared" si="32"/>
        <v>37386</v>
      </c>
      <c r="G12" s="42">
        <f t="shared" si="32"/>
        <v>39348.339999999997</v>
      </c>
      <c r="H12" s="42">
        <f t="shared" si="32"/>
        <v>39808.639999999999</v>
      </c>
      <c r="I12" s="42">
        <f t="shared" si="32"/>
        <v>35673.949999999997</v>
      </c>
      <c r="J12" s="42">
        <f t="shared" si="32"/>
        <v>27072.47</v>
      </c>
      <c r="K12" s="42">
        <f t="shared" si="32"/>
        <v>37007.14</v>
      </c>
      <c r="L12" s="42">
        <f t="shared" si="32"/>
        <v>29349.07</v>
      </c>
      <c r="M12" s="42">
        <f t="shared" si="32"/>
        <v>27735.559999999998</v>
      </c>
      <c r="N12" s="38"/>
      <c r="O12" s="42">
        <f>SUM(O13:O17)</f>
        <v>25636.7</v>
      </c>
      <c r="P12" s="42">
        <f t="shared" ref="P12:Z12" si="33">SUM(P13:P17)</f>
        <v>25537.19</v>
      </c>
      <c r="Q12" s="42">
        <f t="shared" si="33"/>
        <v>25365.629999999997</v>
      </c>
      <c r="R12" s="42">
        <f t="shared" si="33"/>
        <v>24305.390000000003</v>
      </c>
      <c r="S12" s="42">
        <f t="shared" si="33"/>
        <v>23189.98</v>
      </c>
      <c r="T12" s="42">
        <f t="shared" si="33"/>
        <v>20413.559999999998</v>
      </c>
      <c r="U12" s="42">
        <f t="shared" si="33"/>
        <v>17929.34</v>
      </c>
      <c r="V12" s="42">
        <f t="shared" si="33"/>
        <v>18184.18</v>
      </c>
      <c r="W12" s="42">
        <f t="shared" si="33"/>
        <v>17538.27</v>
      </c>
      <c r="X12" s="42">
        <f t="shared" si="33"/>
        <v>17302.02</v>
      </c>
      <c r="Y12" s="42">
        <f t="shared" si="33"/>
        <v>18888.2</v>
      </c>
      <c r="Z12" s="42">
        <f t="shared" si="33"/>
        <v>18266.739999999998</v>
      </c>
      <c r="AA12" s="38"/>
      <c r="AB12" s="42">
        <f>SUM(AB13:AB17)</f>
        <v>18100.849999999999</v>
      </c>
      <c r="AC12" s="46">
        <f>SUM(AC13:AC17)</f>
        <v>18315.47</v>
      </c>
      <c r="AD12" s="46">
        <f t="shared" ref="AD12:AM12" si="34">SUM(AD13:AD17)</f>
        <v>18207.89</v>
      </c>
      <c r="AE12" s="46">
        <f t="shared" si="34"/>
        <v>18296.340000000004</v>
      </c>
      <c r="AF12" s="46">
        <f t="shared" si="34"/>
        <v>18530.05</v>
      </c>
      <c r="AG12" s="46">
        <f t="shared" si="34"/>
        <v>16702.09</v>
      </c>
      <c r="AH12" s="46">
        <f t="shared" si="34"/>
        <v>16942.13</v>
      </c>
      <c r="AI12" s="46">
        <f t="shared" si="34"/>
        <v>17254.72</v>
      </c>
      <c r="AJ12" s="46">
        <f t="shared" si="34"/>
        <v>17260.169999999998</v>
      </c>
      <c r="AK12" s="46">
        <f t="shared" si="34"/>
        <v>31343.089999999997</v>
      </c>
      <c r="AL12" s="46">
        <f t="shared" si="34"/>
        <v>17230.330000000002</v>
      </c>
      <c r="AM12" s="46">
        <f t="shared" si="34"/>
        <v>17241.400000000001</v>
      </c>
      <c r="AN12" s="38"/>
      <c r="AO12" s="46">
        <f>SUM(AO13:AO17)</f>
        <v>17845.449999999997</v>
      </c>
      <c r="AP12" s="46">
        <f t="shared" ref="AP12:AZ12" si="35">SUM(AP13:AP17)</f>
        <v>18222.89</v>
      </c>
      <c r="AQ12" s="46">
        <f t="shared" si="35"/>
        <v>18495.700000000004</v>
      </c>
      <c r="AR12" s="46">
        <f t="shared" si="35"/>
        <v>18252.41</v>
      </c>
      <c r="AS12" s="46">
        <f t="shared" si="35"/>
        <v>18809.52</v>
      </c>
      <c r="AT12" s="46">
        <f t="shared" si="35"/>
        <v>31630.170000000002</v>
      </c>
      <c r="AU12" s="46">
        <f t="shared" si="35"/>
        <v>18155.5</v>
      </c>
      <c r="AV12" s="46">
        <f t="shared" si="35"/>
        <v>17866.149999999998</v>
      </c>
      <c r="AW12" s="46">
        <f t="shared" si="35"/>
        <v>18274.25</v>
      </c>
      <c r="AX12" s="46">
        <f t="shared" si="35"/>
        <v>18662.91</v>
      </c>
      <c r="AY12" s="46">
        <f t="shared" si="35"/>
        <v>17657.16</v>
      </c>
      <c r="AZ12" s="46">
        <f t="shared" si="35"/>
        <v>16972.099999999999</v>
      </c>
      <c r="BA12" s="38"/>
      <c r="BB12" s="50">
        <f>SUM(BB13:BB17)</f>
        <v>17174.579999999998</v>
      </c>
      <c r="BC12" s="46">
        <f t="shared" ref="BC12:BM12" si="36">SUM(BC13:BC17)</f>
        <v>17061.14</v>
      </c>
      <c r="BD12" s="46">
        <f t="shared" si="36"/>
        <v>25557.670000000002</v>
      </c>
      <c r="BE12" s="46">
        <f t="shared" si="36"/>
        <v>15973.97</v>
      </c>
      <c r="BF12" s="46">
        <f t="shared" si="36"/>
        <v>15764.109999999999</v>
      </c>
      <c r="BG12" s="46">
        <f t="shared" si="36"/>
        <v>16334.06</v>
      </c>
      <c r="BH12" s="46">
        <f t="shared" si="36"/>
        <v>16207.95</v>
      </c>
      <c r="BI12" s="46">
        <f t="shared" si="36"/>
        <v>15992.810000000001</v>
      </c>
      <c r="BJ12" s="46">
        <f t="shared" si="36"/>
        <v>16563.91</v>
      </c>
      <c r="BK12" s="46">
        <f t="shared" si="36"/>
        <v>16067.44</v>
      </c>
      <c r="BL12" s="46">
        <f t="shared" si="36"/>
        <v>15900.34</v>
      </c>
      <c r="BM12" s="46">
        <f t="shared" si="36"/>
        <v>16246.570000000002</v>
      </c>
      <c r="BN12" s="38"/>
      <c r="BO12" s="50">
        <f>SUM(BO13:BO17)</f>
        <v>16278.33</v>
      </c>
      <c r="BP12" s="46">
        <f t="shared" ref="BP12:BZ12" si="37">SUM(BP13:BP17)</f>
        <v>15964.67</v>
      </c>
      <c r="BQ12" s="46">
        <f t="shared" si="37"/>
        <v>16963.16</v>
      </c>
      <c r="BR12" s="46">
        <f t="shared" si="37"/>
        <v>16687.280000000002</v>
      </c>
      <c r="BS12" s="46">
        <f t="shared" si="37"/>
        <v>16424.78</v>
      </c>
      <c r="BT12" s="46">
        <f t="shared" si="37"/>
        <v>16212.029999999999</v>
      </c>
      <c r="BU12" s="46">
        <f t="shared" si="37"/>
        <v>18080.679999999997</v>
      </c>
      <c r="BV12" s="46">
        <f t="shared" si="37"/>
        <v>16307.66</v>
      </c>
      <c r="BW12" s="46">
        <f t="shared" si="37"/>
        <v>16365.88</v>
      </c>
      <c r="BX12" s="46">
        <f t="shared" si="37"/>
        <v>16252.76</v>
      </c>
      <c r="BY12" s="46">
        <f t="shared" si="37"/>
        <v>16731.71</v>
      </c>
      <c r="BZ12" s="46">
        <f t="shared" si="37"/>
        <v>16028.039999999999</v>
      </c>
      <c r="CA12" s="38"/>
      <c r="CB12" s="50">
        <f>SUM(CB13:CB17)</f>
        <v>16101.54</v>
      </c>
      <c r="CC12" s="46">
        <f t="shared" ref="CC12:CM12" si="38">SUM(CC13:CC17)</f>
        <v>17617.91</v>
      </c>
      <c r="CD12" s="46">
        <f t="shared" si="38"/>
        <v>16148.929999999998</v>
      </c>
      <c r="CE12" s="46">
        <f t="shared" si="38"/>
        <v>16639</v>
      </c>
      <c r="CF12" s="46">
        <f t="shared" si="38"/>
        <v>16372</v>
      </c>
      <c r="CG12" s="46">
        <f t="shared" si="38"/>
        <v>17743</v>
      </c>
      <c r="CH12" s="46">
        <f t="shared" si="38"/>
        <v>15938</v>
      </c>
      <c r="CI12" s="46">
        <f t="shared" si="38"/>
        <v>16363</v>
      </c>
      <c r="CJ12" s="46">
        <f t="shared" si="38"/>
        <v>16319</v>
      </c>
      <c r="CK12" s="46">
        <f t="shared" si="38"/>
        <v>16135</v>
      </c>
      <c r="CL12" s="46">
        <f t="shared" si="38"/>
        <v>16304</v>
      </c>
      <c r="CM12" s="46">
        <f t="shared" si="38"/>
        <v>16030</v>
      </c>
      <c r="CN12" s="38"/>
      <c r="CO12" s="46">
        <f t="shared" ref="CO12:CZ12" si="39">SUM(CO13:CO17)</f>
        <v>16074.01</v>
      </c>
      <c r="CP12" s="46">
        <f>SUM(CP13:CP17)</f>
        <v>16270.470000000001</v>
      </c>
      <c r="CQ12" s="46">
        <f>SUM(CQ13:CQ17)</f>
        <v>16379.98</v>
      </c>
      <c r="CR12" s="46">
        <f>SUM(CR13:CR17)</f>
        <v>16276.47</v>
      </c>
      <c r="CS12" s="46">
        <f>SUM(CS13:CS17)</f>
        <v>16424.010000000002</v>
      </c>
      <c r="CT12" s="46">
        <f t="shared" ref="CT12:CY12" si="40">SUM(CT13:CT17)</f>
        <v>16463.05</v>
      </c>
      <c r="CU12" s="46">
        <f t="shared" si="40"/>
        <v>16392</v>
      </c>
      <c r="CV12" s="46">
        <f t="shared" si="40"/>
        <v>16730.02</v>
      </c>
      <c r="CW12" s="46">
        <f t="shared" si="40"/>
        <v>16483.09</v>
      </c>
      <c r="CX12" s="46">
        <f t="shared" si="40"/>
        <v>16306.02</v>
      </c>
      <c r="CY12" s="46">
        <f t="shared" si="40"/>
        <v>16287.62</v>
      </c>
      <c r="CZ12" s="46">
        <f>SUM(CZ13:CZ17)</f>
        <v>15861.779999999999</v>
      </c>
      <c r="DA12" s="38"/>
      <c r="DB12" s="46">
        <f t="shared" ref="DB12:DM12" si="41">SUM(DB13:DB17)</f>
        <v>16091.13</v>
      </c>
      <c r="DC12" s="46">
        <f t="shared" si="41"/>
        <v>16259.47</v>
      </c>
      <c r="DD12" s="46">
        <f t="shared" si="41"/>
        <v>16354.66</v>
      </c>
      <c r="DE12" s="46">
        <f t="shared" si="41"/>
        <v>16358.09</v>
      </c>
      <c r="DF12" s="46">
        <f t="shared" si="41"/>
        <v>17043.330000000002</v>
      </c>
      <c r="DG12" s="46">
        <f t="shared" si="41"/>
        <v>16433</v>
      </c>
      <c r="DH12" s="46">
        <f t="shared" si="41"/>
        <v>16141</v>
      </c>
      <c r="DI12" s="46">
        <f t="shared" si="41"/>
        <v>16226</v>
      </c>
      <c r="DJ12" s="46">
        <f t="shared" si="41"/>
        <v>16797</v>
      </c>
      <c r="DK12" s="46">
        <f t="shared" si="41"/>
        <v>16757</v>
      </c>
      <c r="DL12" s="46">
        <f t="shared" si="41"/>
        <v>16937</v>
      </c>
      <c r="DM12" s="46">
        <f t="shared" si="41"/>
        <v>16757</v>
      </c>
      <c r="DN12" s="38"/>
      <c r="DO12" s="46">
        <f t="shared" ref="DO12:DZ12" si="42">SUM(DO13:DO17)</f>
        <v>16635</v>
      </c>
      <c r="DP12" s="46">
        <f t="shared" si="42"/>
        <v>16893</v>
      </c>
      <c r="DQ12" s="46">
        <f t="shared" si="42"/>
        <v>17084.679999999997</v>
      </c>
      <c r="DR12" s="46">
        <f t="shared" si="42"/>
        <v>17196.57</v>
      </c>
      <c r="DS12" s="46">
        <f t="shared" si="42"/>
        <v>17287.55</v>
      </c>
      <c r="DT12" s="46">
        <f t="shared" si="42"/>
        <v>17369.890000000003</v>
      </c>
      <c r="DU12" s="46">
        <f t="shared" si="42"/>
        <v>16713.349999999999</v>
      </c>
      <c r="DV12" s="46">
        <f t="shared" si="42"/>
        <v>16807.260000000002</v>
      </c>
      <c r="DW12" s="46">
        <f t="shared" si="42"/>
        <v>17460.740000000002</v>
      </c>
      <c r="DX12" s="46">
        <f t="shared" si="42"/>
        <v>17734.93</v>
      </c>
      <c r="DY12" s="46">
        <f t="shared" si="42"/>
        <v>17536.71</v>
      </c>
      <c r="DZ12" s="46">
        <f t="shared" si="42"/>
        <v>17462.579999999998</v>
      </c>
      <c r="EA12" s="38"/>
      <c r="EB12" s="46">
        <f t="shared" ref="EB12:EM12" si="43">SUM(EB13:EB17)</f>
        <v>17840.079999999998</v>
      </c>
      <c r="EC12" s="46">
        <f t="shared" si="43"/>
        <v>17892.280000000002</v>
      </c>
      <c r="ED12" s="46">
        <f t="shared" si="43"/>
        <v>18145.900000000001</v>
      </c>
      <c r="EE12" s="46">
        <f t="shared" si="43"/>
        <v>17796.48</v>
      </c>
      <c r="EF12" s="46">
        <f t="shared" si="43"/>
        <v>17967.809999999998</v>
      </c>
      <c r="EG12" s="46">
        <f t="shared" si="43"/>
        <v>17459.769999999997</v>
      </c>
      <c r="EH12" s="46">
        <f t="shared" si="43"/>
        <v>17715.38</v>
      </c>
      <c r="EI12" s="46">
        <f t="shared" si="43"/>
        <v>17787.02</v>
      </c>
      <c r="EJ12" s="46">
        <f t="shared" si="43"/>
        <v>17831.72</v>
      </c>
      <c r="EK12" s="46">
        <f t="shared" si="43"/>
        <v>17815.04</v>
      </c>
      <c r="EL12" s="46">
        <f t="shared" si="43"/>
        <v>17755.3</v>
      </c>
      <c r="EM12" s="46">
        <f t="shared" si="43"/>
        <v>18193.68</v>
      </c>
      <c r="EN12" s="38"/>
      <c r="EO12" s="46">
        <f t="shared" ref="EO12:EZ12" si="44">SUM(EO13:EO17)</f>
        <v>17706.919999999998</v>
      </c>
      <c r="EP12" s="46">
        <f t="shared" si="44"/>
        <v>18824.91</v>
      </c>
      <c r="EQ12" s="46">
        <f t="shared" si="44"/>
        <v>18525.330000000002</v>
      </c>
      <c r="ER12" s="46">
        <f>SUM(ER13:ER17)</f>
        <v>19192.11</v>
      </c>
      <c r="ES12" s="46">
        <f>SUM(ES13:ES17)</f>
        <v>18717.72</v>
      </c>
      <c r="ET12" s="46">
        <f t="shared" si="44"/>
        <v>18845.36</v>
      </c>
      <c r="EU12" s="46">
        <f t="shared" si="44"/>
        <v>19090.09</v>
      </c>
      <c r="EV12" s="46">
        <f t="shared" si="44"/>
        <v>19288.68</v>
      </c>
      <c r="EW12" s="46">
        <f t="shared" si="44"/>
        <v>19541.68</v>
      </c>
      <c r="EX12" s="46">
        <f t="shared" si="44"/>
        <v>19962.04</v>
      </c>
      <c r="EY12" s="46">
        <f t="shared" si="44"/>
        <v>20158.96</v>
      </c>
      <c r="EZ12" s="46">
        <f t="shared" si="44"/>
        <v>19854.559999999998</v>
      </c>
      <c r="FA12" s="38"/>
      <c r="FB12" s="46">
        <f t="shared" ref="FB12:FM12" si="45">SUM(FB13:FB17)</f>
        <v>19735.850000000002</v>
      </c>
      <c r="FC12" s="46">
        <f t="shared" si="45"/>
        <v>20172.53</v>
      </c>
      <c r="FD12" s="46">
        <f t="shared" si="45"/>
        <v>19998.739999999998</v>
      </c>
      <c r="FE12" s="46">
        <f t="shared" si="45"/>
        <v>20087.5</v>
      </c>
      <c r="FF12" s="46">
        <f t="shared" si="45"/>
        <v>19780.830000000002</v>
      </c>
      <c r="FG12" s="46">
        <f t="shared" si="45"/>
        <v>20019.620000000003</v>
      </c>
      <c r="FH12" s="46">
        <f t="shared" si="45"/>
        <v>20876.679999999997</v>
      </c>
      <c r="FI12" s="46">
        <f t="shared" si="45"/>
        <v>21123.7</v>
      </c>
      <c r="FJ12" s="46">
        <f t="shared" si="45"/>
        <v>21305.72</v>
      </c>
      <c r="FK12" s="46">
        <f t="shared" si="45"/>
        <v>21096.660000000003</v>
      </c>
      <c r="FL12" s="46">
        <f t="shared" si="45"/>
        <v>20837.29</v>
      </c>
      <c r="FM12" s="46">
        <f t="shared" si="45"/>
        <v>20855.5</v>
      </c>
      <c r="FN12" s="38"/>
      <c r="FO12" s="46">
        <f t="shared" ref="FO12:FZ12" si="46">SUM(FO13:FO17)</f>
        <v>20360.869999999995</v>
      </c>
      <c r="FP12" s="46">
        <f t="shared" si="46"/>
        <v>20683.3</v>
      </c>
      <c r="FQ12" s="46">
        <f t="shared" si="46"/>
        <v>21021.29</v>
      </c>
      <c r="FR12" s="46">
        <f t="shared" si="46"/>
        <v>20402.39</v>
      </c>
      <c r="FS12" s="46">
        <f t="shared" si="46"/>
        <v>20281.86</v>
      </c>
      <c r="FT12" s="46">
        <f t="shared" si="46"/>
        <v>19560.55</v>
      </c>
      <c r="FU12" s="46">
        <f t="shared" si="46"/>
        <v>19887.36</v>
      </c>
      <c r="FV12" s="46">
        <f t="shared" si="46"/>
        <v>19998.48</v>
      </c>
      <c r="FW12" s="46">
        <f t="shared" si="46"/>
        <v>20047.27</v>
      </c>
      <c r="FX12" s="46">
        <f t="shared" si="46"/>
        <v>20316.22</v>
      </c>
      <c r="FY12" s="46">
        <f t="shared" si="46"/>
        <v>20359.3</v>
      </c>
      <c r="FZ12" s="46">
        <f t="shared" si="46"/>
        <v>20759.650000000001</v>
      </c>
      <c r="GA12" s="38"/>
      <c r="GB12" s="46">
        <f t="shared" ref="GB12:GM12" si="47">SUM(GB13:GB17)</f>
        <v>19743.43</v>
      </c>
      <c r="GC12" s="46">
        <f t="shared" si="47"/>
        <v>19798.370000000003</v>
      </c>
      <c r="GD12" s="46">
        <f t="shared" si="47"/>
        <v>20368.93</v>
      </c>
      <c r="GE12" s="46">
        <f t="shared" si="47"/>
        <v>20108.010000000002</v>
      </c>
      <c r="GF12" s="46">
        <f t="shared" si="47"/>
        <v>19790.59</v>
      </c>
      <c r="GG12" s="46">
        <f t="shared" si="47"/>
        <v>19982.8</v>
      </c>
      <c r="GH12" s="46">
        <f t="shared" si="47"/>
        <v>19475.5</v>
      </c>
      <c r="GI12" s="46">
        <f t="shared" si="47"/>
        <v>19755.48</v>
      </c>
      <c r="GJ12" s="46">
        <f t="shared" si="47"/>
        <v>19931.129999999997</v>
      </c>
      <c r="GK12" s="46">
        <f t="shared" si="47"/>
        <v>19800.330000000002</v>
      </c>
      <c r="GL12" s="46">
        <f t="shared" si="47"/>
        <v>20246.910000000003</v>
      </c>
      <c r="GM12" s="46">
        <f t="shared" si="47"/>
        <v>20466.41</v>
      </c>
      <c r="GN12" s="38"/>
      <c r="GO12" s="46">
        <f t="shared" ref="GO12:GY12" si="48">SUM(GO13:GO17)</f>
        <v>19187.59</v>
      </c>
      <c r="GP12" s="46">
        <f t="shared" si="48"/>
        <v>18735.73</v>
      </c>
      <c r="GQ12" s="46">
        <f t="shared" si="48"/>
        <v>20014.419999999998</v>
      </c>
      <c r="GR12" s="46">
        <f t="shared" si="48"/>
        <v>19657.18</v>
      </c>
      <c r="GS12" s="46">
        <f t="shared" si="48"/>
        <v>19473.66</v>
      </c>
      <c r="GT12" s="46">
        <f t="shared" si="48"/>
        <v>19402.78</v>
      </c>
      <c r="GU12" s="46">
        <f t="shared" si="48"/>
        <v>19300.47</v>
      </c>
      <c r="GV12" s="46">
        <f t="shared" si="48"/>
        <v>19339.760000000002</v>
      </c>
      <c r="GW12" s="46">
        <f t="shared" si="48"/>
        <v>19818.739999999998</v>
      </c>
      <c r="GX12" s="46">
        <f t="shared" si="48"/>
        <v>19647.989999999998</v>
      </c>
      <c r="GY12" s="46">
        <f t="shared" si="48"/>
        <v>19692.43</v>
      </c>
    </row>
    <row r="13" spans="1:207" x14ac:dyDescent="0.25">
      <c r="A13" s="3" t="s">
        <v>9</v>
      </c>
      <c r="B13" s="34" t="s">
        <v>21</v>
      </c>
      <c r="C13" s="43">
        <v>130</v>
      </c>
      <c r="D13" s="44">
        <v>168</v>
      </c>
      <c r="E13" s="44">
        <v>0</v>
      </c>
      <c r="F13" s="44">
        <v>267</v>
      </c>
      <c r="G13" s="44">
        <v>280</v>
      </c>
      <c r="H13" s="44">
        <v>146</v>
      </c>
      <c r="I13" s="44">
        <v>120</v>
      </c>
      <c r="J13" s="44">
        <v>140</v>
      </c>
      <c r="K13" s="44">
        <v>97</v>
      </c>
      <c r="L13" s="44">
        <v>100</v>
      </c>
      <c r="M13" s="44">
        <v>100</v>
      </c>
      <c r="N13" s="38"/>
      <c r="O13" s="43">
        <v>80</v>
      </c>
      <c r="P13" s="44">
        <v>60</v>
      </c>
      <c r="Q13" s="44">
        <v>100</v>
      </c>
      <c r="R13" s="44">
        <v>600</v>
      </c>
      <c r="S13" s="44">
        <v>120</v>
      </c>
      <c r="T13" s="44">
        <v>100</v>
      </c>
      <c r="U13" s="44">
        <v>100</v>
      </c>
      <c r="V13" s="44">
        <v>100</v>
      </c>
      <c r="W13" s="44">
        <v>120</v>
      </c>
      <c r="X13" s="44">
        <v>140</v>
      </c>
      <c r="Y13" s="44">
        <v>160</v>
      </c>
      <c r="Z13" s="44">
        <v>140</v>
      </c>
      <c r="AA13" s="38"/>
      <c r="AB13" s="44">
        <v>126</v>
      </c>
      <c r="AC13" s="48">
        <v>123</v>
      </c>
      <c r="AD13" s="48">
        <v>145</v>
      </c>
      <c r="AE13" s="48">
        <v>126</v>
      </c>
      <c r="AF13" s="48">
        <v>127</v>
      </c>
      <c r="AG13" s="48">
        <v>125</v>
      </c>
      <c r="AH13" s="48">
        <v>126</v>
      </c>
      <c r="AI13" s="48">
        <v>148</v>
      </c>
      <c r="AJ13" s="48">
        <v>147</v>
      </c>
      <c r="AK13" s="48">
        <v>204</v>
      </c>
      <c r="AL13" s="48">
        <v>143</v>
      </c>
      <c r="AM13" s="48">
        <v>141</v>
      </c>
      <c r="AN13" s="38"/>
      <c r="AO13" s="48">
        <v>149</v>
      </c>
      <c r="AP13" s="48">
        <v>149</v>
      </c>
      <c r="AQ13" s="48">
        <v>166</v>
      </c>
      <c r="AR13" s="48">
        <v>176</v>
      </c>
      <c r="AS13" s="48">
        <v>160</v>
      </c>
      <c r="AT13" s="48">
        <v>199</v>
      </c>
      <c r="AU13" s="48">
        <v>143</v>
      </c>
      <c r="AV13" s="48">
        <v>140</v>
      </c>
      <c r="AW13" s="48">
        <v>164</v>
      </c>
      <c r="AX13" s="48">
        <v>124</v>
      </c>
      <c r="AY13" s="48">
        <v>67</v>
      </c>
      <c r="AZ13" s="48">
        <v>51</v>
      </c>
      <c r="BA13" s="38"/>
      <c r="BB13" s="20">
        <v>106</v>
      </c>
      <c r="BC13" s="48">
        <v>113</v>
      </c>
      <c r="BD13" s="48">
        <v>176</v>
      </c>
      <c r="BE13" s="48">
        <v>128</v>
      </c>
      <c r="BF13" s="48">
        <v>107</v>
      </c>
      <c r="BG13" s="48">
        <v>106</v>
      </c>
      <c r="BH13" s="48">
        <v>89</v>
      </c>
      <c r="BI13" s="48">
        <v>72</v>
      </c>
      <c r="BJ13" s="48">
        <v>107</v>
      </c>
      <c r="BK13" s="48">
        <v>85</v>
      </c>
      <c r="BL13" s="48">
        <v>100</v>
      </c>
      <c r="BM13" s="48">
        <v>91</v>
      </c>
      <c r="BN13" s="38"/>
      <c r="BO13" s="20">
        <v>88</v>
      </c>
      <c r="BP13" s="48">
        <v>100</v>
      </c>
      <c r="BQ13" s="48">
        <v>113</v>
      </c>
      <c r="BR13" s="48">
        <v>47</v>
      </c>
      <c r="BS13" s="48">
        <v>46</v>
      </c>
      <c r="BT13" s="48">
        <v>45</v>
      </c>
      <c r="BU13" s="48">
        <v>48</v>
      </c>
      <c r="BV13" s="48">
        <v>48</v>
      </c>
      <c r="BW13" s="48">
        <v>46</v>
      </c>
      <c r="BX13" s="48">
        <v>47</v>
      </c>
      <c r="BY13" s="48">
        <v>87</v>
      </c>
      <c r="BZ13" s="48">
        <v>64</v>
      </c>
      <c r="CA13" s="38"/>
      <c r="CB13" s="20">
        <v>67</v>
      </c>
      <c r="CC13" s="48">
        <v>75</v>
      </c>
      <c r="CD13" s="48">
        <v>71</v>
      </c>
      <c r="CE13" s="48">
        <v>66</v>
      </c>
      <c r="CF13" s="48">
        <v>64</v>
      </c>
      <c r="CG13" s="48">
        <v>65</v>
      </c>
      <c r="CH13" s="48">
        <v>69</v>
      </c>
      <c r="CI13" s="48">
        <v>86</v>
      </c>
      <c r="CJ13" s="48">
        <v>66</v>
      </c>
      <c r="CK13" s="48">
        <v>64</v>
      </c>
      <c r="CL13" s="48">
        <v>64</v>
      </c>
      <c r="CM13" s="48">
        <v>64</v>
      </c>
      <c r="CN13" s="38"/>
      <c r="CO13" s="48">
        <v>68</v>
      </c>
      <c r="CP13" s="48">
        <v>71</v>
      </c>
      <c r="CQ13" s="48">
        <v>68</v>
      </c>
      <c r="CR13" s="48">
        <v>67</v>
      </c>
      <c r="CS13" s="48">
        <v>65</v>
      </c>
      <c r="CT13" s="48">
        <v>65</v>
      </c>
      <c r="CU13" s="48">
        <v>64</v>
      </c>
      <c r="CV13" s="48">
        <v>65</v>
      </c>
      <c r="CW13" s="48">
        <v>64</v>
      </c>
      <c r="CX13" s="48">
        <v>64</v>
      </c>
      <c r="CY13" s="48">
        <v>65</v>
      </c>
      <c r="CZ13" s="48">
        <v>66</v>
      </c>
      <c r="DA13" s="38"/>
      <c r="DB13" s="48">
        <v>65</v>
      </c>
      <c r="DC13" s="48">
        <v>65</v>
      </c>
      <c r="DD13" s="48">
        <v>72</v>
      </c>
      <c r="DE13" s="48">
        <v>66</v>
      </c>
      <c r="DF13" s="48">
        <v>67</v>
      </c>
      <c r="DG13" s="48">
        <v>67</v>
      </c>
      <c r="DH13" s="48">
        <v>67</v>
      </c>
      <c r="DI13" s="48">
        <v>60</v>
      </c>
      <c r="DJ13" s="48">
        <v>65</v>
      </c>
      <c r="DK13" s="48">
        <v>64</v>
      </c>
      <c r="DL13" s="48">
        <v>64</v>
      </c>
      <c r="DM13" s="48">
        <v>63</v>
      </c>
      <c r="DN13" s="38"/>
      <c r="DO13" s="48">
        <v>66</v>
      </c>
      <c r="DP13" s="48">
        <v>70</v>
      </c>
      <c r="DQ13" s="48">
        <v>74</v>
      </c>
      <c r="DR13" s="48">
        <v>65</v>
      </c>
      <c r="DS13" s="48">
        <v>78</v>
      </c>
      <c r="DT13" s="48">
        <v>80</v>
      </c>
      <c r="DU13" s="48">
        <v>69</v>
      </c>
      <c r="DV13" s="48">
        <v>48</v>
      </c>
      <c r="DW13" s="48">
        <v>73</v>
      </c>
      <c r="DX13" s="48">
        <v>73</v>
      </c>
      <c r="DY13" s="48">
        <v>74</v>
      </c>
      <c r="DZ13" s="48">
        <v>74</v>
      </c>
      <c r="EA13" s="38"/>
      <c r="EB13" s="48">
        <v>72</v>
      </c>
      <c r="EC13" s="48">
        <v>73</v>
      </c>
      <c r="ED13" s="48">
        <v>53</v>
      </c>
      <c r="EE13" s="48">
        <v>93</v>
      </c>
      <c r="EF13" s="48">
        <v>93</v>
      </c>
      <c r="EG13" s="48">
        <v>91</v>
      </c>
      <c r="EH13" s="48">
        <v>88</v>
      </c>
      <c r="EI13" s="48">
        <v>85</v>
      </c>
      <c r="EJ13" s="48">
        <v>81</v>
      </c>
      <c r="EK13" s="48">
        <v>80</v>
      </c>
      <c r="EL13" s="48">
        <v>81</v>
      </c>
      <c r="EM13" s="48">
        <v>81</v>
      </c>
      <c r="EN13" s="38"/>
      <c r="EO13" s="48">
        <v>85</v>
      </c>
      <c r="EP13" s="48">
        <v>78</v>
      </c>
      <c r="EQ13" s="48">
        <v>81</v>
      </c>
      <c r="ER13" s="48">
        <v>82</v>
      </c>
      <c r="ES13" s="48">
        <v>93</v>
      </c>
      <c r="ET13" s="48">
        <v>78</v>
      </c>
      <c r="EU13" s="48">
        <v>76</v>
      </c>
      <c r="EV13" s="48">
        <v>76</v>
      </c>
      <c r="EW13" s="48">
        <v>81</v>
      </c>
      <c r="EX13" s="48">
        <v>81</v>
      </c>
      <c r="EY13" s="48">
        <v>82</v>
      </c>
      <c r="EZ13" s="48">
        <v>84</v>
      </c>
      <c r="FA13" s="38"/>
      <c r="FB13" s="48">
        <v>86</v>
      </c>
      <c r="FC13" s="48">
        <v>86</v>
      </c>
      <c r="FD13" s="48">
        <v>92</v>
      </c>
      <c r="FE13" s="48">
        <v>88</v>
      </c>
      <c r="FF13" s="48">
        <v>93</v>
      </c>
      <c r="FG13" s="48">
        <v>93</v>
      </c>
      <c r="FH13" s="48">
        <v>100</v>
      </c>
      <c r="FI13" s="48">
        <v>100</v>
      </c>
      <c r="FJ13" s="48">
        <v>90</v>
      </c>
      <c r="FK13" s="48">
        <v>88</v>
      </c>
      <c r="FL13" s="48">
        <v>85</v>
      </c>
      <c r="FM13" s="48">
        <v>76</v>
      </c>
      <c r="FN13" s="38"/>
      <c r="FO13" s="48">
        <v>87</v>
      </c>
      <c r="FP13" s="48">
        <v>93</v>
      </c>
      <c r="FQ13" s="48">
        <v>83</v>
      </c>
      <c r="FR13" s="48">
        <v>85</v>
      </c>
      <c r="FS13" s="48">
        <v>82</v>
      </c>
      <c r="FT13" s="48">
        <v>77</v>
      </c>
      <c r="FU13" s="48">
        <v>95</v>
      </c>
      <c r="FV13" s="48">
        <v>73</v>
      </c>
      <c r="FW13" s="48">
        <v>66</v>
      </c>
      <c r="FX13" s="48">
        <v>60</v>
      </c>
      <c r="FY13" s="48">
        <v>71</v>
      </c>
      <c r="FZ13" s="48">
        <v>77</v>
      </c>
      <c r="GA13" s="38"/>
      <c r="GB13" s="48">
        <v>49</v>
      </c>
      <c r="GC13" s="48">
        <v>54</v>
      </c>
      <c r="GD13" s="48">
        <v>72</v>
      </c>
      <c r="GE13" s="48">
        <v>72</v>
      </c>
      <c r="GF13" s="48">
        <v>69</v>
      </c>
      <c r="GG13" s="48">
        <v>64</v>
      </c>
      <c r="GH13" s="48">
        <v>62</v>
      </c>
      <c r="GI13" s="48">
        <v>64</v>
      </c>
      <c r="GJ13" s="48">
        <v>63</v>
      </c>
      <c r="GK13" s="48">
        <v>61</v>
      </c>
      <c r="GL13" s="48">
        <v>64</v>
      </c>
      <c r="GM13" s="48">
        <v>55</v>
      </c>
      <c r="GN13" s="38"/>
      <c r="GO13" s="48">
        <v>50</v>
      </c>
      <c r="GP13" s="48">
        <v>64</v>
      </c>
      <c r="GQ13" s="48">
        <v>60</v>
      </c>
      <c r="GR13" s="48">
        <v>59</v>
      </c>
      <c r="GS13" s="48">
        <v>34</v>
      </c>
      <c r="GT13" s="48">
        <v>44</v>
      </c>
      <c r="GU13" s="48">
        <v>28</v>
      </c>
      <c r="GV13" s="48">
        <v>29</v>
      </c>
      <c r="GW13" s="48">
        <v>38</v>
      </c>
      <c r="GX13" s="48">
        <v>40</v>
      </c>
      <c r="GY13" s="48">
        <v>14</v>
      </c>
    </row>
    <row r="14" spans="1:207" x14ac:dyDescent="0.25">
      <c r="A14" s="3" t="s">
        <v>10</v>
      </c>
      <c r="B14" s="34" t="s">
        <v>21</v>
      </c>
      <c r="C14" s="43">
        <v>7745</v>
      </c>
      <c r="D14" s="44">
        <v>52318.57</v>
      </c>
      <c r="E14" s="44">
        <v>3438.07</v>
      </c>
      <c r="F14" s="44">
        <v>31104.89</v>
      </c>
      <c r="G14" s="44">
        <v>35351.9</v>
      </c>
      <c r="H14" s="44">
        <v>35633.14</v>
      </c>
      <c r="I14" s="44">
        <v>31349.45</v>
      </c>
      <c r="J14" s="44">
        <v>23668.14</v>
      </c>
      <c r="K14" s="44">
        <v>33221.97</v>
      </c>
      <c r="L14" s="44">
        <v>25522.9</v>
      </c>
      <c r="M14" s="44">
        <v>23815.46</v>
      </c>
      <c r="N14" s="38"/>
      <c r="O14" s="43">
        <v>21293</v>
      </c>
      <c r="P14" s="44">
        <v>21890.39</v>
      </c>
      <c r="Q14" s="44">
        <v>21092.03</v>
      </c>
      <c r="R14" s="44">
        <v>20049.990000000002</v>
      </c>
      <c r="S14" s="44">
        <v>19493.98</v>
      </c>
      <c r="T14" s="44">
        <v>16964.89</v>
      </c>
      <c r="U14" s="44">
        <v>14820.01</v>
      </c>
      <c r="V14" s="44">
        <v>14543.18</v>
      </c>
      <c r="W14" s="44">
        <v>13900.27</v>
      </c>
      <c r="X14" s="44">
        <v>13698.52</v>
      </c>
      <c r="Y14" s="44">
        <v>15073.37</v>
      </c>
      <c r="Z14" s="44">
        <v>14465.07</v>
      </c>
      <c r="AA14" s="38"/>
      <c r="AB14" s="44">
        <v>14358.52</v>
      </c>
      <c r="AC14" s="48">
        <v>14562.93</v>
      </c>
      <c r="AD14" s="48">
        <v>14136.71</v>
      </c>
      <c r="AE14" s="48">
        <v>14384.68</v>
      </c>
      <c r="AF14" s="48">
        <v>14475.87</v>
      </c>
      <c r="AG14" s="48">
        <v>12797.43</v>
      </c>
      <c r="AH14" s="48">
        <v>12982.95</v>
      </c>
      <c r="AI14" s="48">
        <v>13226.87</v>
      </c>
      <c r="AJ14" s="48">
        <v>13236.51</v>
      </c>
      <c r="AK14" s="48">
        <v>26201.91</v>
      </c>
      <c r="AL14" s="48">
        <v>13346.32</v>
      </c>
      <c r="AM14" s="48">
        <v>13230.79</v>
      </c>
      <c r="AN14" s="38"/>
      <c r="AO14" s="48">
        <v>13725.38</v>
      </c>
      <c r="AP14" s="48">
        <v>14022.66</v>
      </c>
      <c r="AQ14" s="48">
        <v>14099.86</v>
      </c>
      <c r="AR14" s="48">
        <v>14293.4</v>
      </c>
      <c r="AS14" s="48">
        <v>14715.12</v>
      </c>
      <c r="AT14" s="48">
        <v>26218.79</v>
      </c>
      <c r="AU14" s="48">
        <v>14265.12</v>
      </c>
      <c r="AV14" s="48">
        <v>14061.87</v>
      </c>
      <c r="AW14" s="48">
        <v>14263.52</v>
      </c>
      <c r="AX14" s="48">
        <v>15274.49</v>
      </c>
      <c r="AY14" s="48">
        <v>14443.34</v>
      </c>
      <c r="AZ14" s="48">
        <v>13925.98</v>
      </c>
      <c r="BA14" s="38"/>
      <c r="BB14" s="20">
        <v>13995.58</v>
      </c>
      <c r="BC14" s="48">
        <v>13710.47</v>
      </c>
      <c r="BD14" s="48">
        <v>21135.43</v>
      </c>
      <c r="BE14" s="48">
        <v>12897.59</v>
      </c>
      <c r="BF14" s="48">
        <v>12488.13</v>
      </c>
      <c r="BG14" s="48">
        <v>13417.48</v>
      </c>
      <c r="BH14" s="48">
        <v>13293.95</v>
      </c>
      <c r="BI14" s="48">
        <v>13128.86</v>
      </c>
      <c r="BJ14" s="48">
        <v>13638.45</v>
      </c>
      <c r="BK14" s="48">
        <v>13153.5</v>
      </c>
      <c r="BL14" s="48">
        <v>13077.69</v>
      </c>
      <c r="BM14" s="48">
        <v>13357.59</v>
      </c>
      <c r="BN14" s="38"/>
      <c r="BO14" s="20">
        <v>13468.22</v>
      </c>
      <c r="BP14" s="48">
        <v>13172.17</v>
      </c>
      <c r="BQ14" s="48">
        <v>13837.1</v>
      </c>
      <c r="BR14" s="48">
        <v>13639.52</v>
      </c>
      <c r="BS14" s="48">
        <v>13363.14</v>
      </c>
      <c r="BT14" s="48">
        <v>13179.46</v>
      </c>
      <c r="BU14" s="48">
        <v>14639.8</v>
      </c>
      <c r="BV14" s="48">
        <v>13167.84</v>
      </c>
      <c r="BW14" s="48">
        <v>13234.96</v>
      </c>
      <c r="BX14" s="48">
        <v>13196.34</v>
      </c>
      <c r="BY14" s="48">
        <v>13475.15</v>
      </c>
      <c r="BZ14" s="48">
        <v>12822.48</v>
      </c>
      <c r="CA14" s="38"/>
      <c r="CB14" s="20">
        <v>12861.78</v>
      </c>
      <c r="CC14" s="48">
        <v>14572.95</v>
      </c>
      <c r="CD14" s="48">
        <v>12932.49</v>
      </c>
      <c r="CE14" s="48">
        <v>13394</v>
      </c>
      <c r="CF14" s="48">
        <v>12998</v>
      </c>
      <c r="CG14" s="48">
        <v>14506</v>
      </c>
      <c r="CH14" s="48">
        <v>12705</v>
      </c>
      <c r="CI14" s="48">
        <v>13185</v>
      </c>
      <c r="CJ14" s="48">
        <v>13071</v>
      </c>
      <c r="CK14" s="48">
        <v>12900</v>
      </c>
      <c r="CL14" s="48">
        <v>13086</v>
      </c>
      <c r="CM14" s="48">
        <v>12833</v>
      </c>
      <c r="CN14" s="38"/>
      <c r="CO14" s="48">
        <v>13038.37</v>
      </c>
      <c r="CP14" s="48">
        <v>13151.51</v>
      </c>
      <c r="CQ14" s="48">
        <v>13181.02</v>
      </c>
      <c r="CR14" s="48">
        <v>13025.07</v>
      </c>
      <c r="CS14" s="48">
        <v>13132.61</v>
      </c>
      <c r="CT14" s="48">
        <v>13189.65</v>
      </c>
      <c r="CU14" s="48">
        <v>13187</v>
      </c>
      <c r="CV14" s="48">
        <v>13401.02</v>
      </c>
      <c r="CW14" s="48">
        <v>13170.09</v>
      </c>
      <c r="CX14" s="48">
        <v>12980.1</v>
      </c>
      <c r="CY14" s="48">
        <v>13006.18</v>
      </c>
      <c r="CZ14" s="48">
        <v>12606.47</v>
      </c>
      <c r="DA14" s="38"/>
      <c r="DB14" s="48">
        <v>12956.05</v>
      </c>
      <c r="DC14" s="48">
        <v>13001.91</v>
      </c>
      <c r="DD14" s="48">
        <v>12984.22</v>
      </c>
      <c r="DE14" s="48">
        <v>13065.65</v>
      </c>
      <c r="DF14" s="48">
        <v>13640.37</v>
      </c>
      <c r="DG14" s="48">
        <v>13064</v>
      </c>
      <c r="DH14" s="48">
        <v>12832</v>
      </c>
      <c r="DI14" s="48">
        <v>12910</v>
      </c>
      <c r="DJ14" s="48">
        <v>13329</v>
      </c>
      <c r="DK14" s="48">
        <v>13346</v>
      </c>
      <c r="DL14" s="48">
        <v>13532</v>
      </c>
      <c r="DM14" s="48">
        <v>13474</v>
      </c>
      <c r="DN14" s="38"/>
      <c r="DO14" s="48">
        <v>13530</v>
      </c>
      <c r="DP14" s="48">
        <v>13583</v>
      </c>
      <c r="DQ14" s="48">
        <v>13414.46</v>
      </c>
      <c r="DR14" s="48">
        <v>13534.15</v>
      </c>
      <c r="DS14" s="48">
        <v>13565.24</v>
      </c>
      <c r="DT14" s="48">
        <v>13699.45</v>
      </c>
      <c r="DU14" s="48">
        <v>13226.02</v>
      </c>
      <c r="DV14" s="48">
        <v>13277.14</v>
      </c>
      <c r="DW14" s="48">
        <v>13717.02</v>
      </c>
      <c r="DX14" s="48">
        <v>14003.82</v>
      </c>
      <c r="DY14" s="48">
        <v>13787.44</v>
      </c>
      <c r="DZ14" s="48">
        <v>13817.5</v>
      </c>
      <c r="EA14" s="38"/>
      <c r="EB14" s="48">
        <v>14298.82</v>
      </c>
      <c r="EC14" s="48">
        <v>14364.51</v>
      </c>
      <c r="ED14" s="48">
        <v>14471.86</v>
      </c>
      <c r="EE14" s="48">
        <v>14104.13</v>
      </c>
      <c r="EF14" s="48">
        <v>14228.94</v>
      </c>
      <c r="EG14" s="48">
        <v>13796.21</v>
      </c>
      <c r="EH14" s="48">
        <v>13982.54</v>
      </c>
      <c r="EI14" s="48">
        <v>14016.78</v>
      </c>
      <c r="EJ14" s="48">
        <v>13966.31</v>
      </c>
      <c r="EK14" s="48">
        <v>13954.76</v>
      </c>
      <c r="EL14" s="48">
        <v>13778.35</v>
      </c>
      <c r="EM14" s="48">
        <v>14251.07</v>
      </c>
      <c r="EN14" s="38"/>
      <c r="EO14" s="48">
        <v>13977.32</v>
      </c>
      <c r="EP14" s="48">
        <v>14852.08</v>
      </c>
      <c r="EQ14" s="48">
        <v>14568.17</v>
      </c>
      <c r="ER14" s="48">
        <v>15033.17</v>
      </c>
      <c r="ES14" s="48">
        <v>14729.09</v>
      </c>
      <c r="ET14" s="48">
        <v>14859.71</v>
      </c>
      <c r="EU14" s="48">
        <v>15152.95</v>
      </c>
      <c r="EV14" s="48">
        <v>15205.73</v>
      </c>
      <c r="EW14" s="48">
        <v>15429.16</v>
      </c>
      <c r="EX14" s="48">
        <v>15846.65</v>
      </c>
      <c r="EY14" s="48">
        <v>15989.36</v>
      </c>
      <c r="EZ14" s="48">
        <v>15776.46</v>
      </c>
      <c r="FA14" s="38"/>
      <c r="FB14" s="48">
        <v>15965.34</v>
      </c>
      <c r="FC14" s="48">
        <v>16139.2</v>
      </c>
      <c r="FD14" s="48">
        <v>15973.47</v>
      </c>
      <c r="FE14" s="48">
        <v>16012.04</v>
      </c>
      <c r="FF14" s="48">
        <v>15738.86</v>
      </c>
      <c r="FG14" s="48">
        <v>15946.53</v>
      </c>
      <c r="FH14" s="48">
        <v>16752.189999999999</v>
      </c>
      <c r="FI14" s="48">
        <v>16985.91</v>
      </c>
      <c r="FJ14" s="48">
        <v>17070.310000000001</v>
      </c>
      <c r="FK14" s="48">
        <v>16838.29</v>
      </c>
      <c r="FL14" s="48">
        <v>16600.98</v>
      </c>
      <c r="FM14" s="48">
        <v>16680.09</v>
      </c>
      <c r="FN14" s="38"/>
      <c r="FO14" s="48">
        <v>16522.439999999999</v>
      </c>
      <c r="FP14" s="48">
        <v>16711.12</v>
      </c>
      <c r="FQ14" s="48">
        <v>16851.810000000001</v>
      </c>
      <c r="FR14" s="48">
        <v>16196.1</v>
      </c>
      <c r="FS14" s="48">
        <v>16223.95</v>
      </c>
      <c r="FT14" s="48">
        <v>15734.1</v>
      </c>
      <c r="FU14" s="48">
        <v>16024.57</v>
      </c>
      <c r="FV14" s="48">
        <v>16152.88</v>
      </c>
      <c r="FW14" s="48">
        <v>16142.98</v>
      </c>
      <c r="FX14" s="48">
        <v>16380.91</v>
      </c>
      <c r="FY14" s="48">
        <v>16567.96</v>
      </c>
      <c r="FZ14" s="48">
        <v>16891.91</v>
      </c>
      <c r="GA14" s="38"/>
      <c r="GB14" s="48">
        <v>16361.9</v>
      </c>
      <c r="GC14" s="48">
        <v>16475.88</v>
      </c>
      <c r="GD14" s="48">
        <v>16758.13</v>
      </c>
      <c r="GE14" s="48">
        <v>16516.52</v>
      </c>
      <c r="GF14" s="48">
        <v>16116.61</v>
      </c>
      <c r="GG14" s="48">
        <v>16469.62</v>
      </c>
      <c r="GH14" s="48">
        <v>15995.87</v>
      </c>
      <c r="GI14" s="48">
        <v>16126.6</v>
      </c>
      <c r="GJ14" s="48">
        <v>16286.64</v>
      </c>
      <c r="GK14" s="48">
        <v>16179.99</v>
      </c>
      <c r="GL14" s="48">
        <v>16674.080000000002</v>
      </c>
      <c r="GM14" s="48">
        <v>16956.53</v>
      </c>
      <c r="GN14" s="38"/>
      <c r="GO14" s="48">
        <v>16124.21</v>
      </c>
      <c r="GP14" s="48">
        <v>15704.91</v>
      </c>
      <c r="GQ14" s="48">
        <v>16780.39</v>
      </c>
      <c r="GR14" s="48">
        <v>16474.93</v>
      </c>
      <c r="GS14" s="48">
        <v>16207.7</v>
      </c>
      <c r="GT14" s="48">
        <v>16095.57</v>
      </c>
      <c r="GU14" s="48">
        <v>16103.51</v>
      </c>
      <c r="GV14" s="48">
        <v>16082.53</v>
      </c>
      <c r="GW14" s="48">
        <v>16446.64</v>
      </c>
      <c r="GX14" s="48">
        <v>16288.49</v>
      </c>
      <c r="GY14" s="48">
        <v>16383.43</v>
      </c>
    </row>
    <row r="15" spans="1:207" x14ac:dyDescent="0.25">
      <c r="A15" s="3" t="s">
        <v>11</v>
      </c>
      <c r="B15" s="34" t="s">
        <v>21</v>
      </c>
      <c r="C15" s="43">
        <v>46</v>
      </c>
      <c r="D15" s="44">
        <v>333</v>
      </c>
      <c r="E15" s="44">
        <v>2</v>
      </c>
      <c r="F15" s="44">
        <v>358</v>
      </c>
      <c r="G15" s="44">
        <v>306</v>
      </c>
      <c r="H15" s="44">
        <v>274</v>
      </c>
      <c r="I15" s="44">
        <v>258</v>
      </c>
      <c r="J15" s="44">
        <v>266</v>
      </c>
      <c r="K15" s="44">
        <v>214</v>
      </c>
      <c r="L15" s="44">
        <v>238</v>
      </c>
      <c r="M15" s="44">
        <v>230</v>
      </c>
      <c r="N15" s="38"/>
      <c r="O15" s="43">
        <v>229</v>
      </c>
      <c r="P15" s="44">
        <v>0</v>
      </c>
      <c r="Q15" s="44">
        <v>426</v>
      </c>
      <c r="R15" s="44">
        <v>40</v>
      </c>
      <c r="S15" s="44">
        <v>40</v>
      </c>
      <c r="T15" s="44">
        <v>35</v>
      </c>
      <c r="U15" s="44">
        <v>28</v>
      </c>
      <c r="V15" s="44">
        <v>25</v>
      </c>
      <c r="W15" s="44">
        <v>22</v>
      </c>
      <c r="X15" s="44">
        <v>13</v>
      </c>
      <c r="Y15" s="44">
        <v>20</v>
      </c>
      <c r="Z15" s="44">
        <v>20</v>
      </c>
      <c r="AA15" s="38"/>
      <c r="AB15" s="44">
        <v>17</v>
      </c>
      <c r="AC15" s="48">
        <v>10</v>
      </c>
      <c r="AD15" s="48">
        <v>0</v>
      </c>
      <c r="AE15" s="48">
        <v>3</v>
      </c>
      <c r="AF15" s="48">
        <v>5</v>
      </c>
      <c r="AG15" s="48">
        <v>8</v>
      </c>
      <c r="AH15" s="48">
        <v>47</v>
      </c>
      <c r="AI15" s="48">
        <v>30</v>
      </c>
      <c r="AJ15" s="48">
        <v>30</v>
      </c>
      <c r="AK15" s="48">
        <v>270</v>
      </c>
      <c r="AL15" s="48">
        <v>40</v>
      </c>
      <c r="AM15" s="48">
        <v>50</v>
      </c>
      <c r="AN15" s="38"/>
      <c r="AO15" s="48">
        <v>64</v>
      </c>
      <c r="AP15" s="48">
        <v>64</v>
      </c>
      <c r="AQ15" s="48">
        <v>76</v>
      </c>
      <c r="AR15" s="48">
        <v>71</v>
      </c>
      <c r="AS15" s="48">
        <v>72</v>
      </c>
      <c r="AT15" s="48">
        <v>249</v>
      </c>
      <c r="AU15" s="48">
        <v>67</v>
      </c>
      <c r="AV15" s="48">
        <v>80</v>
      </c>
      <c r="AW15" s="48">
        <v>74</v>
      </c>
      <c r="AX15" s="48">
        <v>54</v>
      </c>
      <c r="AY15" s="48">
        <v>94</v>
      </c>
      <c r="AZ15" s="48">
        <v>95</v>
      </c>
      <c r="BA15" s="38"/>
      <c r="BB15" s="20">
        <v>68</v>
      </c>
      <c r="BC15" s="48">
        <v>144</v>
      </c>
      <c r="BD15" s="48">
        <v>203</v>
      </c>
      <c r="BE15" s="48">
        <v>129</v>
      </c>
      <c r="BF15" s="48">
        <v>398</v>
      </c>
      <c r="BG15" s="48">
        <v>40</v>
      </c>
      <c r="BH15" s="48">
        <v>40</v>
      </c>
      <c r="BI15" s="48">
        <v>40</v>
      </c>
      <c r="BJ15" s="48">
        <v>40</v>
      </c>
      <c r="BK15" s="48">
        <v>60</v>
      </c>
      <c r="BL15" s="48">
        <v>40</v>
      </c>
      <c r="BM15" s="48">
        <v>40</v>
      </c>
      <c r="BN15" s="38"/>
      <c r="BO15" s="20">
        <v>40</v>
      </c>
      <c r="BP15" s="48">
        <v>40</v>
      </c>
      <c r="BQ15" s="48">
        <v>20</v>
      </c>
      <c r="BR15" s="48">
        <v>20</v>
      </c>
      <c r="BS15" s="48">
        <v>20</v>
      </c>
      <c r="BT15" s="48">
        <v>20</v>
      </c>
      <c r="BU15" s="48">
        <v>20</v>
      </c>
      <c r="BV15" s="48">
        <v>20</v>
      </c>
      <c r="BW15" s="48">
        <v>20</v>
      </c>
      <c r="BX15" s="48">
        <v>20</v>
      </c>
      <c r="BY15" s="48">
        <v>20</v>
      </c>
      <c r="BZ15" s="48">
        <v>20</v>
      </c>
      <c r="CA15" s="38"/>
      <c r="CB15" s="20">
        <v>20</v>
      </c>
      <c r="CC15" s="48">
        <v>20</v>
      </c>
      <c r="CD15" s="48">
        <v>20</v>
      </c>
      <c r="CE15" s="48">
        <v>20</v>
      </c>
      <c r="CF15" s="48">
        <v>20</v>
      </c>
      <c r="CG15" s="48">
        <v>20</v>
      </c>
      <c r="CH15" s="48">
        <v>20</v>
      </c>
      <c r="CI15" s="48">
        <v>20</v>
      </c>
      <c r="CJ15" s="48">
        <v>20</v>
      </c>
      <c r="CK15" s="48">
        <v>20</v>
      </c>
      <c r="CL15" s="48">
        <v>20</v>
      </c>
      <c r="CM15" s="48">
        <v>20</v>
      </c>
      <c r="CN15" s="38"/>
      <c r="CO15" s="48">
        <v>20</v>
      </c>
      <c r="CP15" s="48">
        <v>5</v>
      </c>
      <c r="CQ15" s="48">
        <v>5</v>
      </c>
      <c r="CR15" s="48">
        <v>10</v>
      </c>
      <c r="CS15" s="48">
        <v>10</v>
      </c>
      <c r="CT15" s="48">
        <v>10</v>
      </c>
      <c r="CU15" s="48">
        <v>10</v>
      </c>
      <c r="CV15" s="48">
        <v>20</v>
      </c>
      <c r="CW15" s="48">
        <v>20</v>
      </c>
      <c r="CX15" s="48">
        <v>20</v>
      </c>
      <c r="CY15" s="48">
        <v>20</v>
      </c>
      <c r="CZ15" s="48">
        <v>20</v>
      </c>
      <c r="DA15" s="38"/>
      <c r="DB15" s="48">
        <v>20</v>
      </c>
      <c r="DC15" s="48">
        <v>20</v>
      </c>
      <c r="DD15" s="48">
        <v>0</v>
      </c>
      <c r="DE15" s="48">
        <v>0</v>
      </c>
      <c r="DF15" s="48">
        <v>0</v>
      </c>
      <c r="DG15" s="48">
        <v>0</v>
      </c>
      <c r="DH15" s="48">
        <v>0</v>
      </c>
      <c r="DI15" s="48">
        <v>0</v>
      </c>
      <c r="DJ15" s="48">
        <v>0</v>
      </c>
      <c r="DK15" s="48">
        <v>0</v>
      </c>
      <c r="DL15" s="48">
        <v>0</v>
      </c>
      <c r="DM15" s="48">
        <v>0</v>
      </c>
      <c r="DN15" s="38"/>
      <c r="DO15" s="48">
        <v>0</v>
      </c>
      <c r="DP15" s="48">
        <v>0</v>
      </c>
      <c r="DQ15" s="48">
        <v>0</v>
      </c>
      <c r="DR15" s="48">
        <v>0</v>
      </c>
      <c r="DS15" s="48">
        <v>0</v>
      </c>
      <c r="DT15" s="48">
        <v>0</v>
      </c>
      <c r="DU15" s="48">
        <v>0</v>
      </c>
      <c r="DV15" s="48">
        <v>0</v>
      </c>
      <c r="DW15" s="48">
        <v>0</v>
      </c>
      <c r="DX15" s="48">
        <v>0</v>
      </c>
      <c r="DY15" s="48">
        <v>0</v>
      </c>
      <c r="DZ15" s="48">
        <v>0</v>
      </c>
      <c r="EA15" s="38"/>
      <c r="EB15" s="48">
        <v>0</v>
      </c>
      <c r="EC15" s="48">
        <v>0</v>
      </c>
      <c r="ED15" s="48">
        <v>0</v>
      </c>
      <c r="EE15" s="48">
        <v>0</v>
      </c>
      <c r="EF15" s="48">
        <v>0</v>
      </c>
      <c r="EG15" s="48">
        <v>0</v>
      </c>
      <c r="EH15" s="48">
        <v>0</v>
      </c>
      <c r="EI15" s="48">
        <v>0</v>
      </c>
      <c r="EJ15" s="48">
        <v>0</v>
      </c>
      <c r="EK15" s="48">
        <v>0</v>
      </c>
      <c r="EL15" s="48">
        <v>0</v>
      </c>
      <c r="EM15" s="48">
        <v>0</v>
      </c>
      <c r="EN15" s="38"/>
      <c r="EO15" s="48">
        <v>0</v>
      </c>
      <c r="EP15" s="48">
        <v>0</v>
      </c>
      <c r="EQ15" s="48">
        <v>0</v>
      </c>
      <c r="ER15" s="48">
        <v>0</v>
      </c>
      <c r="ES15" s="48">
        <v>0</v>
      </c>
      <c r="ET15" s="48">
        <v>0</v>
      </c>
      <c r="EU15" s="48">
        <v>7</v>
      </c>
      <c r="EV15" s="48">
        <v>37</v>
      </c>
      <c r="EW15" s="48">
        <v>45</v>
      </c>
      <c r="EX15" s="48">
        <v>43</v>
      </c>
      <c r="EY15" s="48">
        <v>35</v>
      </c>
      <c r="EZ15" s="48">
        <v>35</v>
      </c>
      <c r="FA15" s="38"/>
      <c r="FB15" s="48">
        <v>45</v>
      </c>
      <c r="FC15" s="48">
        <v>60</v>
      </c>
      <c r="FD15" s="48">
        <v>50</v>
      </c>
      <c r="FE15" s="48">
        <v>56</v>
      </c>
      <c r="FF15" s="48">
        <v>60</v>
      </c>
      <c r="FG15" s="48">
        <v>60</v>
      </c>
      <c r="FH15" s="48">
        <v>40</v>
      </c>
      <c r="FI15" s="48">
        <v>40</v>
      </c>
      <c r="FJ15" s="48">
        <v>52</v>
      </c>
      <c r="FK15" s="48">
        <v>65</v>
      </c>
      <c r="FL15" s="48">
        <v>48</v>
      </c>
      <c r="FM15" s="48">
        <v>49</v>
      </c>
      <c r="FN15" s="38"/>
      <c r="FO15" s="48">
        <v>44</v>
      </c>
      <c r="FP15" s="48">
        <v>82</v>
      </c>
      <c r="FQ15" s="48">
        <v>72</v>
      </c>
      <c r="FR15" s="48">
        <v>60</v>
      </c>
      <c r="FS15" s="48">
        <v>70</v>
      </c>
      <c r="FT15" s="48">
        <v>75</v>
      </c>
      <c r="FU15" s="48">
        <v>84</v>
      </c>
      <c r="FV15" s="48">
        <v>90</v>
      </c>
      <c r="FW15" s="48">
        <v>93</v>
      </c>
      <c r="FX15" s="48">
        <v>81</v>
      </c>
      <c r="FY15" s="48">
        <v>82</v>
      </c>
      <c r="FZ15" s="48">
        <v>75</v>
      </c>
      <c r="GA15" s="38"/>
      <c r="GB15" s="48">
        <v>20</v>
      </c>
      <c r="GC15" s="48">
        <v>0</v>
      </c>
      <c r="GD15" s="48">
        <v>0</v>
      </c>
      <c r="GE15" s="48">
        <v>0</v>
      </c>
      <c r="GF15" s="48">
        <v>0</v>
      </c>
      <c r="GG15" s="48">
        <v>0</v>
      </c>
      <c r="GH15" s="48">
        <v>0</v>
      </c>
      <c r="GI15" s="48">
        <v>0</v>
      </c>
      <c r="GJ15" s="48">
        <v>0</v>
      </c>
      <c r="GK15" s="48">
        <v>0</v>
      </c>
      <c r="GL15" s="48">
        <v>0</v>
      </c>
      <c r="GM15" s="48">
        <v>0</v>
      </c>
      <c r="GN15" s="38"/>
      <c r="GO15" s="48">
        <v>0</v>
      </c>
      <c r="GP15" s="48">
        <v>0</v>
      </c>
      <c r="GQ15" s="48">
        <v>0</v>
      </c>
      <c r="GR15" s="48">
        <v>0</v>
      </c>
      <c r="GS15" s="48">
        <v>0</v>
      </c>
      <c r="GT15" s="48">
        <v>0</v>
      </c>
      <c r="GU15" s="48">
        <v>0</v>
      </c>
      <c r="GV15" s="48">
        <v>0</v>
      </c>
      <c r="GW15" s="48">
        <v>0</v>
      </c>
      <c r="GX15" s="48">
        <v>0</v>
      </c>
      <c r="GY15" s="48">
        <v>0</v>
      </c>
    </row>
    <row r="16" spans="1:207" x14ac:dyDescent="0.25">
      <c r="A16" s="3" t="s">
        <v>12</v>
      </c>
      <c r="B16" s="34" t="s">
        <v>21</v>
      </c>
      <c r="C16" s="43">
        <v>1125</v>
      </c>
      <c r="D16" s="44">
        <v>3068.13</v>
      </c>
      <c r="E16" s="44">
        <v>185</v>
      </c>
      <c r="F16" s="44">
        <v>4580.2700000000004</v>
      </c>
      <c r="G16" s="44">
        <v>2699.77</v>
      </c>
      <c r="H16" s="44">
        <v>3005.5</v>
      </c>
      <c r="I16" s="44">
        <v>3284</v>
      </c>
      <c r="J16" s="44">
        <v>2436.83</v>
      </c>
      <c r="K16" s="44">
        <v>2658.67</v>
      </c>
      <c r="L16" s="44">
        <v>2790.17</v>
      </c>
      <c r="M16" s="44">
        <v>2925.6</v>
      </c>
      <c r="N16" s="38"/>
      <c r="O16" s="43">
        <v>3264.7</v>
      </c>
      <c r="P16" s="44">
        <v>2827.8</v>
      </c>
      <c r="Q16" s="44">
        <v>3026.6</v>
      </c>
      <c r="R16" s="44">
        <v>2905.4</v>
      </c>
      <c r="S16" s="44">
        <v>2801</v>
      </c>
      <c r="T16" s="44">
        <v>2704.67</v>
      </c>
      <c r="U16" s="44">
        <v>2380.33</v>
      </c>
      <c r="V16" s="44">
        <v>2893</v>
      </c>
      <c r="W16" s="44">
        <v>2788</v>
      </c>
      <c r="X16" s="44">
        <v>2728</v>
      </c>
      <c r="Y16" s="44">
        <v>2866.33</v>
      </c>
      <c r="Z16" s="44">
        <v>2889.67</v>
      </c>
      <c r="AA16" s="38"/>
      <c r="AB16" s="44">
        <v>2833.33</v>
      </c>
      <c r="AC16" s="48">
        <v>2792.54</v>
      </c>
      <c r="AD16" s="48">
        <v>2968.18</v>
      </c>
      <c r="AE16" s="48">
        <v>2858.83</v>
      </c>
      <c r="AF16" s="48">
        <v>2978.01</v>
      </c>
      <c r="AG16" s="48">
        <v>2853.66</v>
      </c>
      <c r="AH16" s="48">
        <v>2851.52</v>
      </c>
      <c r="AI16" s="48">
        <v>2964.02</v>
      </c>
      <c r="AJ16" s="48">
        <v>2951.49</v>
      </c>
      <c r="AK16" s="48">
        <v>3714.01</v>
      </c>
      <c r="AL16" s="48">
        <v>2905.01</v>
      </c>
      <c r="AM16" s="48">
        <v>3036.28</v>
      </c>
      <c r="AN16" s="38"/>
      <c r="AO16" s="48">
        <v>3081.4</v>
      </c>
      <c r="AP16" s="48">
        <v>3122.07</v>
      </c>
      <c r="AQ16" s="48">
        <v>3321.51</v>
      </c>
      <c r="AR16" s="48">
        <v>2911.01</v>
      </c>
      <c r="AS16" s="48">
        <v>3049.4</v>
      </c>
      <c r="AT16" s="48">
        <v>4013.38</v>
      </c>
      <c r="AU16" s="48">
        <v>2875.38</v>
      </c>
      <c r="AV16" s="48">
        <v>2848.61</v>
      </c>
      <c r="AW16" s="48">
        <v>3075.68</v>
      </c>
      <c r="AX16" s="48">
        <v>2581.69</v>
      </c>
      <c r="AY16" s="48">
        <v>2448.8200000000002</v>
      </c>
      <c r="AZ16" s="48">
        <v>2274.92</v>
      </c>
      <c r="BA16" s="38"/>
      <c r="BB16" s="20">
        <v>2441.6999999999998</v>
      </c>
      <c r="BC16" s="48">
        <v>2503.14</v>
      </c>
      <c r="BD16" s="48">
        <v>3252.72</v>
      </c>
      <c r="BE16" s="48">
        <v>2297.7199999999998</v>
      </c>
      <c r="BF16" s="48">
        <v>2319.13</v>
      </c>
      <c r="BG16" s="48">
        <v>2281.08</v>
      </c>
      <c r="BH16" s="48">
        <v>2254</v>
      </c>
      <c r="BI16" s="48">
        <v>2278.1999999999998</v>
      </c>
      <c r="BJ16" s="48">
        <v>2247.46</v>
      </c>
      <c r="BK16" s="48">
        <v>2265.04</v>
      </c>
      <c r="BL16" s="48">
        <v>2161.65</v>
      </c>
      <c r="BM16" s="48">
        <v>2186.2800000000002</v>
      </c>
      <c r="BN16" s="38"/>
      <c r="BO16" s="20">
        <v>2103.2800000000002</v>
      </c>
      <c r="BP16" s="48">
        <v>2080</v>
      </c>
      <c r="BQ16" s="48">
        <v>2326.4</v>
      </c>
      <c r="BR16" s="48">
        <v>2322.6</v>
      </c>
      <c r="BS16" s="48">
        <v>2298.64</v>
      </c>
      <c r="BT16" s="48">
        <v>2287.2399999999998</v>
      </c>
      <c r="BU16" s="48">
        <v>2648.08</v>
      </c>
      <c r="BV16" s="48">
        <v>2381.7199999999998</v>
      </c>
      <c r="BW16" s="48">
        <v>2386.52</v>
      </c>
      <c r="BX16" s="48">
        <v>2354.2199999999998</v>
      </c>
      <c r="BY16" s="48">
        <v>2446.96</v>
      </c>
      <c r="BZ16" s="48">
        <v>2441.96</v>
      </c>
      <c r="CA16" s="38"/>
      <c r="CB16" s="20">
        <v>2438.96</v>
      </c>
      <c r="CC16" s="48">
        <v>2238.96</v>
      </c>
      <c r="CD16" s="48">
        <v>2406.64</v>
      </c>
      <c r="CE16" s="48">
        <v>2424</v>
      </c>
      <c r="CF16" s="48">
        <v>2546</v>
      </c>
      <c r="CG16" s="48">
        <v>2462</v>
      </c>
      <c r="CH16" s="48">
        <v>2378</v>
      </c>
      <c r="CI16" s="48">
        <v>2354</v>
      </c>
      <c r="CJ16" s="48">
        <v>2408</v>
      </c>
      <c r="CK16" s="48">
        <v>2431</v>
      </c>
      <c r="CL16" s="48">
        <v>2392</v>
      </c>
      <c r="CM16" s="48">
        <v>2424</v>
      </c>
      <c r="CN16" s="38"/>
      <c r="CO16" s="48">
        <v>2238.64</v>
      </c>
      <c r="CP16" s="48">
        <v>2290.96</v>
      </c>
      <c r="CQ16" s="48">
        <v>2411.96</v>
      </c>
      <c r="CR16" s="48">
        <v>2393.4</v>
      </c>
      <c r="CS16" s="48">
        <v>2456.4</v>
      </c>
      <c r="CT16" s="48">
        <v>2495.4</v>
      </c>
      <c r="CU16" s="48">
        <v>2415</v>
      </c>
      <c r="CV16" s="48">
        <v>2514</v>
      </c>
      <c r="CW16" s="48">
        <v>2495</v>
      </c>
      <c r="CX16" s="48">
        <v>2508.92</v>
      </c>
      <c r="CY16" s="48">
        <v>2454.44</v>
      </c>
      <c r="CZ16" s="48">
        <v>2396.31</v>
      </c>
      <c r="DA16" s="38"/>
      <c r="DB16" s="48">
        <v>2333.08</v>
      </c>
      <c r="DC16" s="48">
        <v>2418.56</v>
      </c>
      <c r="DD16" s="48">
        <v>2530.44</v>
      </c>
      <c r="DE16" s="48">
        <v>2498.44</v>
      </c>
      <c r="DF16" s="48">
        <v>2605.96</v>
      </c>
      <c r="DG16" s="48">
        <v>2584</v>
      </c>
      <c r="DH16" s="48">
        <v>2512</v>
      </c>
      <c r="DI16" s="48">
        <v>2551</v>
      </c>
      <c r="DJ16" s="48">
        <v>2601</v>
      </c>
      <c r="DK16" s="48">
        <v>2601</v>
      </c>
      <c r="DL16" s="48">
        <v>2542</v>
      </c>
      <c r="DM16" s="48">
        <v>2440</v>
      </c>
      <c r="DN16" s="38"/>
      <c r="DO16" s="48">
        <v>2226</v>
      </c>
      <c r="DP16" s="48">
        <v>2496</v>
      </c>
      <c r="DQ16" s="48">
        <v>2739.55</v>
      </c>
      <c r="DR16" s="48">
        <v>2778.75</v>
      </c>
      <c r="DS16" s="48">
        <v>2823.31</v>
      </c>
      <c r="DT16" s="48">
        <v>2750.11</v>
      </c>
      <c r="DU16" s="48">
        <v>2581.33</v>
      </c>
      <c r="DV16" s="48">
        <v>2668.79</v>
      </c>
      <c r="DW16" s="48">
        <v>2748.72</v>
      </c>
      <c r="DX16" s="48">
        <v>2745.78</v>
      </c>
      <c r="DY16" s="48">
        <v>2819.27</v>
      </c>
      <c r="DZ16" s="48">
        <v>2706.41</v>
      </c>
      <c r="EA16" s="38"/>
      <c r="EB16" s="48">
        <v>2661.59</v>
      </c>
      <c r="EC16" s="48">
        <v>2669.57</v>
      </c>
      <c r="ED16" s="48">
        <v>2796.04</v>
      </c>
      <c r="EE16" s="48">
        <v>2726.02</v>
      </c>
      <c r="EF16" s="48">
        <v>2759.2</v>
      </c>
      <c r="EG16" s="48">
        <v>2697.89</v>
      </c>
      <c r="EH16" s="48">
        <v>2775.84</v>
      </c>
      <c r="EI16" s="48">
        <v>2820.24</v>
      </c>
      <c r="EJ16" s="48">
        <v>2859.41</v>
      </c>
      <c r="EK16" s="48">
        <v>2891.28</v>
      </c>
      <c r="EL16" s="48">
        <v>2917.95</v>
      </c>
      <c r="EM16" s="48">
        <v>2892.61</v>
      </c>
      <c r="EN16" s="38"/>
      <c r="EO16" s="48">
        <v>2712.6</v>
      </c>
      <c r="EP16" s="48">
        <v>2914.83</v>
      </c>
      <c r="EQ16" s="48">
        <v>2893.16</v>
      </c>
      <c r="ER16" s="48">
        <v>3025.94</v>
      </c>
      <c r="ES16" s="48">
        <v>2873.63</v>
      </c>
      <c r="ET16" s="48">
        <v>2891.65</v>
      </c>
      <c r="EU16" s="48">
        <v>2824.14</v>
      </c>
      <c r="EV16" s="48">
        <v>2929.95</v>
      </c>
      <c r="EW16" s="48">
        <v>2996.52</v>
      </c>
      <c r="EX16" s="48">
        <v>2946.39</v>
      </c>
      <c r="EY16" s="48">
        <v>2940.6</v>
      </c>
      <c r="EZ16" s="48">
        <v>2889.1</v>
      </c>
      <c r="FA16" s="38"/>
      <c r="FB16" s="48">
        <v>2624.18</v>
      </c>
      <c r="FC16" s="48">
        <v>2853.33</v>
      </c>
      <c r="FD16" s="48">
        <v>2858.6</v>
      </c>
      <c r="FE16" s="48">
        <v>2895.79</v>
      </c>
      <c r="FF16" s="48">
        <v>2890.64</v>
      </c>
      <c r="FG16" s="48">
        <v>2951.09</v>
      </c>
      <c r="FH16" s="48">
        <v>2989.82</v>
      </c>
      <c r="FI16" s="48">
        <v>3057.46</v>
      </c>
      <c r="FJ16" s="48">
        <v>3063.08</v>
      </c>
      <c r="FK16" s="48">
        <v>3095.04</v>
      </c>
      <c r="FL16" s="48">
        <v>3064.98</v>
      </c>
      <c r="FM16" s="48">
        <v>3038.08</v>
      </c>
      <c r="FN16" s="38"/>
      <c r="FO16" s="48">
        <v>2734.76</v>
      </c>
      <c r="FP16" s="48">
        <v>2838.18</v>
      </c>
      <c r="FQ16" s="48">
        <v>3003.48</v>
      </c>
      <c r="FR16" s="48">
        <v>3063.62</v>
      </c>
      <c r="FS16" s="48">
        <v>2949.16</v>
      </c>
      <c r="FT16" s="48">
        <v>2747.7</v>
      </c>
      <c r="FU16" s="48">
        <v>2799.29</v>
      </c>
      <c r="FV16" s="48">
        <v>2733.85</v>
      </c>
      <c r="FW16" s="48">
        <v>2799.54</v>
      </c>
      <c r="FX16" s="48">
        <v>2804.56</v>
      </c>
      <c r="FY16" s="48">
        <v>2694.34</v>
      </c>
      <c r="FZ16" s="48">
        <v>2753.24</v>
      </c>
      <c r="GA16" s="38"/>
      <c r="GB16" s="48">
        <v>2320.0300000000002</v>
      </c>
      <c r="GC16" s="48">
        <v>2309.7399999999998</v>
      </c>
      <c r="GD16" s="48">
        <v>2562.5500000000002</v>
      </c>
      <c r="GE16" s="48">
        <v>2554.2399999999998</v>
      </c>
      <c r="GF16" s="48">
        <v>2583.23</v>
      </c>
      <c r="GG16" s="48">
        <v>2455.4299999999998</v>
      </c>
      <c r="GH16" s="48">
        <v>2375.13</v>
      </c>
      <c r="GI16" s="48">
        <v>2526.13</v>
      </c>
      <c r="GJ16" s="48">
        <v>2542.7399999999998</v>
      </c>
      <c r="GK16" s="48">
        <v>2503.84</v>
      </c>
      <c r="GL16" s="48">
        <v>2475.33</v>
      </c>
      <c r="GM16" s="48">
        <v>2452.13</v>
      </c>
      <c r="GN16" s="38"/>
      <c r="GO16" s="48">
        <v>2080.13</v>
      </c>
      <c r="GP16" s="48">
        <v>2065.3200000000002</v>
      </c>
      <c r="GQ16" s="48">
        <v>2206.5300000000002</v>
      </c>
      <c r="GR16" s="48">
        <v>2191.5</v>
      </c>
      <c r="GS16" s="48">
        <v>2305.96</v>
      </c>
      <c r="GT16" s="48">
        <v>2302.96</v>
      </c>
      <c r="GU16" s="48">
        <v>2253.96</v>
      </c>
      <c r="GV16" s="48">
        <v>2268.23</v>
      </c>
      <c r="GW16" s="48">
        <v>2360.1</v>
      </c>
      <c r="GX16" s="48">
        <v>2351.5</v>
      </c>
      <c r="GY16" s="48">
        <v>2342.5</v>
      </c>
    </row>
    <row r="17" spans="1:207" x14ac:dyDescent="0.25">
      <c r="A17" s="3" t="s">
        <v>13</v>
      </c>
      <c r="B17" s="34" t="s">
        <v>21</v>
      </c>
      <c r="C17" s="43">
        <v>233</v>
      </c>
      <c r="D17" s="44">
        <v>802.17</v>
      </c>
      <c r="E17" s="44">
        <v>36</v>
      </c>
      <c r="F17" s="44">
        <v>1075.8399999999999</v>
      </c>
      <c r="G17" s="44">
        <v>710.67</v>
      </c>
      <c r="H17" s="44">
        <v>750</v>
      </c>
      <c r="I17" s="44">
        <v>662.5</v>
      </c>
      <c r="J17" s="44">
        <v>561.5</v>
      </c>
      <c r="K17" s="44">
        <v>815.5</v>
      </c>
      <c r="L17" s="44">
        <v>698</v>
      </c>
      <c r="M17" s="44">
        <v>664.5</v>
      </c>
      <c r="N17" s="38"/>
      <c r="O17" s="43">
        <v>770</v>
      </c>
      <c r="P17" s="44">
        <v>759</v>
      </c>
      <c r="Q17" s="44">
        <v>721</v>
      </c>
      <c r="R17" s="44">
        <v>710</v>
      </c>
      <c r="S17" s="44">
        <v>735</v>
      </c>
      <c r="T17" s="44">
        <v>609</v>
      </c>
      <c r="U17" s="44">
        <v>601</v>
      </c>
      <c r="V17" s="44">
        <v>623</v>
      </c>
      <c r="W17" s="44">
        <v>708</v>
      </c>
      <c r="X17" s="44">
        <v>722.5</v>
      </c>
      <c r="Y17" s="44">
        <v>768.5</v>
      </c>
      <c r="Z17" s="44">
        <v>752</v>
      </c>
      <c r="AA17" s="38"/>
      <c r="AB17" s="44">
        <v>766</v>
      </c>
      <c r="AC17" s="48">
        <v>827</v>
      </c>
      <c r="AD17" s="48">
        <v>958</v>
      </c>
      <c r="AE17" s="48">
        <v>923.83</v>
      </c>
      <c r="AF17" s="48">
        <v>944.17</v>
      </c>
      <c r="AG17" s="48">
        <v>918</v>
      </c>
      <c r="AH17" s="48">
        <v>934.66</v>
      </c>
      <c r="AI17" s="48">
        <v>885.83</v>
      </c>
      <c r="AJ17" s="48">
        <v>895.17</v>
      </c>
      <c r="AK17" s="48">
        <v>953.17</v>
      </c>
      <c r="AL17" s="48">
        <v>796</v>
      </c>
      <c r="AM17" s="48">
        <v>783.33</v>
      </c>
      <c r="AN17" s="38"/>
      <c r="AO17" s="48">
        <v>825.67</v>
      </c>
      <c r="AP17" s="48">
        <v>865.16</v>
      </c>
      <c r="AQ17" s="48">
        <v>832.33</v>
      </c>
      <c r="AR17" s="48">
        <v>801</v>
      </c>
      <c r="AS17" s="48">
        <v>813</v>
      </c>
      <c r="AT17" s="48">
        <v>950</v>
      </c>
      <c r="AU17" s="48">
        <v>805</v>
      </c>
      <c r="AV17" s="48">
        <v>735.67</v>
      </c>
      <c r="AW17" s="48">
        <v>697.05</v>
      </c>
      <c r="AX17" s="48">
        <v>628.73</v>
      </c>
      <c r="AY17" s="48">
        <v>604</v>
      </c>
      <c r="AZ17" s="48">
        <v>625.20000000000005</v>
      </c>
      <c r="BA17" s="38"/>
      <c r="BB17" s="20">
        <v>563.29999999999995</v>
      </c>
      <c r="BC17" s="48">
        <v>590.53</v>
      </c>
      <c r="BD17" s="48">
        <v>790.52</v>
      </c>
      <c r="BE17" s="48">
        <v>521.66</v>
      </c>
      <c r="BF17" s="48">
        <v>451.85</v>
      </c>
      <c r="BG17" s="48">
        <v>489.5</v>
      </c>
      <c r="BH17" s="48">
        <v>531</v>
      </c>
      <c r="BI17" s="48">
        <v>473.75</v>
      </c>
      <c r="BJ17" s="48">
        <v>531</v>
      </c>
      <c r="BK17" s="48">
        <v>503.9</v>
      </c>
      <c r="BL17" s="48">
        <v>521</v>
      </c>
      <c r="BM17" s="48">
        <v>571.70000000000005</v>
      </c>
      <c r="BN17" s="38"/>
      <c r="BO17" s="20">
        <v>578.83000000000004</v>
      </c>
      <c r="BP17" s="48">
        <v>572.5</v>
      </c>
      <c r="BQ17" s="48">
        <v>666.66</v>
      </c>
      <c r="BR17" s="48">
        <v>658.16</v>
      </c>
      <c r="BS17" s="48">
        <v>697</v>
      </c>
      <c r="BT17" s="48">
        <v>680.33</v>
      </c>
      <c r="BU17" s="48">
        <v>724.8</v>
      </c>
      <c r="BV17" s="48">
        <v>690.1</v>
      </c>
      <c r="BW17" s="48">
        <v>678.4</v>
      </c>
      <c r="BX17" s="48">
        <v>635.20000000000005</v>
      </c>
      <c r="BY17" s="48">
        <v>702.6</v>
      </c>
      <c r="BZ17" s="48">
        <v>679.6</v>
      </c>
      <c r="CA17" s="38"/>
      <c r="CB17" s="20">
        <v>713.8</v>
      </c>
      <c r="CC17" s="48">
        <v>711</v>
      </c>
      <c r="CD17" s="48">
        <v>718.8</v>
      </c>
      <c r="CE17" s="48">
        <v>735</v>
      </c>
      <c r="CF17" s="48">
        <v>744</v>
      </c>
      <c r="CG17" s="48">
        <v>690</v>
      </c>
      <c r="CH17" s="48">
        <v>766</v>
      </c>
      <c r="CI17" s="48">
        <v>718</v>
      </c>
      <c r="CJ17" s="48">
        <v>754</v>
      </c>
      <c r="CK17" s="48">
        <v>720</v>
      </c>
      <c r="CL17" s="48">
        <v>742</v>
      </c>
      <c r="CM17" s="48">
        <v>689</v>
      </c>
      <c r="CN17" s="38"/>
      <c r="CO17" s="48">
        <v>709</v>
      </c>
      <c r="CP17" s="48">
        <v>752</v>
      </c>
      <c r="CQ17" s="48">
        <v>714</v>
      </c>
      <c r="CR17" s="48">
        <v>781</v>
      </c>
      <c r="CS17" s="48">
        <v>760</v>
      </c>
      <c r="CT17" s="48">
        <v>703</v>
      </c>
      <c r="CU17" s="48">
        <v>716</v>
      </c>
      <c r="CV17" s="48">
        <v>730</v>
      </c>
      <c r="CW17" s="48">
        <v>734</v>
      </c>
      <c r="CX17" s="48">
        <v>733</v>
      </c>
      <c r="CY17" s="48">
        <v>742</v>
      </c>
      <c r="CZ17" s="48">
        <v>773</v>
      </c>
      <c r="DA17" s="38"/>
      <c r="DB17" s="48">
        <v>717</v>
      </c>
      <c r="DC17" s="48">
        <v>754</v>
      </c>
      <c r="DD17" s="48">
        <v>768</v>
      </c>
      <c r="DE17" s="48">
        <v>728</v>
      </c>
      <c r="DF17" s="48">
        <v>730</v>
      </c>
      <c r="DG17" s="48">
        <v>718</v>
      </c>
      <c r="DH17" s="48">
        <v>730</v>
      </c>
      <c r="DI17" s="48">
        <v>705</v>
      </c>
      <c r="DJ17" s="48">
        <v>802</v>
      </c>
      <c r="DK17" s="48">
        <v>746</v>
      </c>
      <c r="DL17" s="48">
        <v>799</v>
      </c>
      <c r="DM17" s="48">
        <v>780</v>
      </c>
      <c r="DN17" s="38"/>
      <c r="DO17" s="48">
        <v>813</v>
      </c>
      <c r="DP17" s="48">
        <v>744</v>
      </c>
      <c r="DQ17" s="48">
        <v>856.67</v>
      </c>
      <c r="DR17" s="48">
        <v>818.67</v>
      </c>
      <c r="DS17" s="48">
        <v>821</v>
      </c>
      <c r="DT17" s="48">
        <v>840.33</v>
      </c>
      <c r="DU17" s="48">
        <v>837</v>
      </c>
      <c r="DV17" s="48">
        <v>813.33</v>
      </c>
      <c r="DW17" s="48">
        <v>922</v>
      </c>
      <c r="DX17" s="48">
        <v>912.33</v>
      </c>
      <c r="DY17" s="48">
        <v>856</v>
      </c>
      <c r="DZ17" s="48">
        <v>864.67</v>
      </c>
      <c r="EA17" s="38"/>
      <c r="EB17" s="48">
        <v>807.67</v>
      </c>
      <c r="EC17" s="48">
        <v>785.2</v>
      </c>
      <c r="ED17" s="48">
        <v>825</v>
      </c>
      <c r="EE17" s="48">
        <v>873.33</v>
      </c>
      <c r="EF17" s="48">
        <v>886.67</v>
      </c>
      <c r="EG17" s="48">
        <v>874.67</v>
      </c>
      <c r="EH17" s="48">
        <v>869</v>
      </c>
      <c r="EI17" s="48">
        <v>865</v>
      </c>
      <c r="EJ17" s="48">
        <v>925</v>
      </c>
      <c r="EK17" s="48">
        <v>889</v>
      </c>
      <c r="EL17" s="48">
        <v>978</v>
      </c>
      <c r="EM17" s="48">
        <v>969</v>
      </c>
      <c r="EN17" s="38"/>
      <c r="EO17" s="48">
        <v>932</v>
      </c>
      <c r="EP17" s="48">
        <v>980</v>
      </c>
      <c r="EQ17" s="48">
        <v>983</v>
      </c>
      <c r="ER17" s="48">
        <v>1051</v>
      </c>
      <c r="ES17" s="48">
        <v>1022</v>
      </c>
      <c r="ET17" s="48">
        <v>1016</v>
      </c>
      <c r="EU17" s="48">
        <v>1030</v>
      </c>
      <c r="EV17" s="48">
        <v>1040</v>
      </c>
      <c r="EW17" s="48">
        <v>990</v>
      </c>
      <c r="EX17" s="48">
        <v>1045</v>
      </c>
      <c r="EY17" s="48">
        <v>1112</v>
      </c>
      <c r="EZ17" s="48">
        <v>1070</v>
      </c>
      <c r="FA17" s="38"/>
      <c r="FB17" s="48">
        <v>1015.33</v>
      </c>
      <c r="FC17" s="48">
        <v>1034</v>
      </c>
      <c r="FD17" s="48">
        <v>1024.67</v>
      </c>
      <c r="FE17" s="48">
        <v>1035.67</v>
      </c>
      <c r="FF17" s="48">
        <v>998.33</v>
      </c>
      <c r="FG17" s="48">
        <v>969</v>
      </c>
      <c r="FH17" s="48">
        <v>994.67</v>
      </c>
      <c r="FI17" s="48">
        <v>940.33</v>
      </c>
      <c r="FJ17" s="48">
        <v>1030.33</v>
      </c>
      <c r="FK17" s="48">
        <v>1010.33</v>
      </c>
      <c r="FL17" s="48">
        <v>1038.33</v>
      </c>
      <c r="FM17" s="48">
        <v>1012.33</v>
      </c>
      <c r="FN17" s="38"/>
      <c r="FO17" s="48">
        <v>972.67</v>
      </c>
      <c r="FP17" s="48">
        <v>959</v>
      </c>
      <c r="FQ17" s="48">
        <v>1011</v>
      </c>
      <c r="FR17" s="48">
        <v>997.67</v>
      </c>
      <c r="FS17" s="48">
        <v>956.75</v>
      </c>
      <c r="FT17" s="48">
        <v>926.75</v>
      </c>
      <c r="FU17" s="48">
        <v>884.5</v>
      </c>
      <c r="FV17" s="48">
        <v>948.75</v>
      </c>
      <c r="FW17" s="48">
        <v>945.75</v>
      </c>
      <c r="FX17" s="48">
        <v>989.75</v>
      </c>
      <c r="FY17" s="48">
        <v>944</v>
      </c>
      <c r="FZ17" s="48">
        <v>962.5</v>
      </c>
      <c r="GA17" s="38"/>
      <c r="GB17" s="48">
        <v>992.5</v>
      </c>
      <c r="GC17" s="48">
        <v>958.75</v>
      </c>
      <c r="GD17" s="48">
        <v>976.25</v>
      </c>
      <c r="GE17" s="48">
        <v>965.25</v>
      </c>
      <c r="GF17" s="48">
        <v>1021.75</v>
      </c>
      <c r="GG17" s="48">
        <v>993.75</v>
      </c>
      <c r="GH17" s="48">
        <v>1042.5</v>
      </c>
      <c r="GI17" s="48">
        <v>1038.75</v>
      </c>
      <c r="GJ17" s="48">
        <v>1038.75</v>
      </c>
      <c r="GK17" s="48">
        <v>1055.5</v>
      </c>
      <c r="GL17" s="48">
        <v>1033.5</v>
      </c>
      <c r="GM17" s="48">
        <v>1002.75</v>
      </c>
      <c r="GN17" s="38"/>
      <c r="GO17" s="48">
        <v>933.25</v>
      </c>
      <c r="GP17" s="48">
        <v>901.5</v>
      </c>
      <c r="GQ17" s="48">
        <v>967.5</v>
      </c>
      <c r="GR17" s="48">
        <v>931.75</v>
      </c>
      <c r="GS17" s="48">
        <v>926</v>
      </c>
      <c r="GT17" s="48">
        <v>960.25</v>
      </c>
      <c r="GU17" s="48">
        <v>915</v>
      </c>
      <c r="GV17" s="48">
        <v>960</v>
      </c>
      <c r="GW17" s="48">
        <v>974</v>
      </c>
      <c r="GX17" s="48">
        <v>968</v>
      </c>
      <c r="GY17" s="48">
        <v>952.5</v>
      </c>
    </row>
    <row r="18" spans="1:207" x14ac:dyDescent="0.25">
      <c r="A18" s="5" t="s">
        <v>22</v>
      </c>
      <c r="B18" s="33" t="s">
        <v>21</v>
      </c>
      <c r="C18" s="41">
        <f>+C19+C26</f>
        <v>15169</v>
      </c>
      <c r="D18" s="41">
        <f>+D19+D26</f>
        <v>26021</v>
      </c>
      <c r="E18" s="41">
        <f t="shared" ref="E18:M18" si="49">+E19+E26</f>
        <v>1920</v>
      </c>
      <c r="F18" s="41">
        <f t="shared" si="49"/>
        <v>36954</v>
      </c>
      <c r="G18" s="41">
        <f t="shared" si="49"/>
        <v>18683</v>
      </c>
      <c r="H18" s="41">
        <f t="shared" si="49"/>
        <v>19798.16</v>
      </c>
      <c r="I18" s="41">
        <f t="shared" si="49"/>
        <v>15741</v>
      </c>
      <c r="J18" s="41">
        <f t="shared" si="49"/>
        <v>15441</v>
      </c>
      <c r="K18" s="41">
        <f t="shared" si="49"/>
        <v>14281</v>
      </c>
      <c r="L18" s="41">
        <f t="shared" si="49"/>
        <v>17975.5</v>
      </c>
      <c r="M18" s="41">
        <f t="shared" si="49"/>
        <v>14873.5</v>
      </c>
      <c r="N18" s="38"/>
      <c r="O18" s="41">
        <f>+O19+O26</f>
        <v>12718</v>
      </c>
      <c r="P18" s="41">
        <f t="shared" ref="P18:Z18" si="50">+P19+P26</f>
        <v>18102.5</v>
      </c>
      <c r="Q18" s="41">
        <f t="shared" si="50"/>
        <v>16523.489999999998</v>
      </c>
      <c r="R18" s="41">
        <f t="shared" si="50"/>
        <v>19715.010000000002</v>
      </c>
      <c r="S18" s="41">
        <f t="shared" si="50"/>
        <v>16370.41</v>
      </c>
      <c r="T18" s="41">
        <f t="shared" si="50"/>
        <v>14870.41</v>
      </c>
      <c r="U18" s="41">
        <f t="shared" si="50"/>
        <v>11420.189999999999</v>
      </c>
      <c r="V18" s="41">
        <f t="shared" si="50"/>
        <v>13018.5</v>
      </c>
      <c r="W18" s="41">
        <f t="shared" si="50"/>
        <v>17233.34</v>
      </c>
      <c r="X18" s="41">
        <f t="shared" si="50"/>
        <v>14672</v>
      </c>
      <c r="Y18" s="41">
        <f t="shared" si="50"/>
        <v>22114.52</v>
      </c>
      <c r="Z18" s="41">
        <f t="shared" si="50"/>
        <v>19818.989999999998</v>
      </c>
      <c r="AA18" s="38"/>
      <c r="AB18" s="41">
        <f>+AB19+AB26</f>
        <v>17560.510000000002</v>
      </c>
      <c r="AC18" s="46">
        <f>+AC19+AC26</f>
        <v>24434.97</v>
      </c>
      <c r="AD18" s="46">
        <f t="shared" ref="AD18:AM18" si="51">+AD19+AD26</f>
        <v>19254</v>
      </c>
      <c r="AE18" s="46">
        <f t="shared" si="51"/>
        <v>29746.1</v>
      </c>
      <c r="AF18" s="46">
        <f t="shared" si="51"/>
        <v>24659.86</v>
      </c>
      <c r="AG18" s="46">
        <f t="shared" si="51"/>
        <v>23161.489999999998</v>
      </c>
      <c r="AH18" s="46">
        <f t="shared" si="51"/>
        <v>26561.260000000002</v>
      </c>
      <c r="AI18" s="46">
        <f t="shared" si="51"/>
        <v>28099.22</v>
      </c>
      <c r="AJ18" s="46">
        <f t="shared" si="51"/>
        <v>27050.010000000002</v>
      </c>
      <c r="AK18" s="46">
        <f t="shared" si="51"/>
        <v>25012.03</v>
      </c>
      <c r="AL18" s="46">
        <f t="shared" si="51"/>
        <v>25150.089999999997</v>
      </c>
      <c r="AM18" s="46">
        <f t="shared" si="51"/>
        <v>21659.69</v>
      </c>
      <c r="AN18" s="38"/>
      <c r="AO18" s="46">
        <f>+AO19+AO26</f>
        <v>28588.85</v>
      </c>
      <c r="AP18" s="46">
        <f t="shared" ref="AP18:AZ18" si="52">+AP19+AP26</f>
        <v>25958.51</v>
      </c>
      <c r="AQ18" s="46">
        <f t="shared" si="52"/>
        <v>23607.91</v>
      </c>
      <c r="AR18" s="46">
        <f t="shared" si="52"/>
        <v>24287.85</v>
      </c>
      <c r="AS18" s="46">
        <f t="shared" si="52"/>
        <v>30451.379999999997</v>
      </c>
      <c r="AT18" s="46">
        <f t="shared" si="52"/>
        <v>24168.03</v>
      </c>
      <c r="AU18" s="46">
        <f t="shared" si="52"/>
        <v>26576.739999999998</v>
      </c>
      <c r="AV18" s="46">
        <f t="shared" si="52"/>
        <v>26530.35</v>
      </c>
      <c r="AW18" s="46">
        <f t="shared" si="52"/>
        <v>24983.599999999999</v>
      </c>
      <c r="AX18" s="46">
        <f t="shared" si="52"/>
        <v>30877.52</v>
      </c>
      <c r="AY18" s="46">
        <f t="shared" si="52"/>
        <v>27061.5</v>
      </c>
      <c r="AZ18" s="46">
        <f t="shared" si="52"/>
        <v>25747.870000000003</v>
      </c>
      <c r="BA18" s="38"/>
      <c r="BB18" s="50">
        <f>+BB19+BB26</f>
        <v>27593.679999999997</v>
      </c>
      <c r="BC18" s="46">
        <f t="shared" ref="BC18:BM18" si="53">+BC19+BC26</f>
        <v>31647.739999999998</v>
      </c>
      <c r="BD18" s="46">
        <f t="shared" si="53"/>
        <v>35517.600000000006</v>
      </c>
      <c r="BE18" s="46">
        <f t="shared" si="53"/>
        <v>29148</v>
      </c>
      <c r="BF18" s="46">
        <f t="shared" si="53"/>
        <v>18553.899999999998</v>
      </c>
      <c r="BG18" s="46">
        <f t="shared" si="53"/>
        <v>24822.379999999997</v>
      </c>
      <c r="BH18" s="46">
        <f t="shared" si="53"/>
        <v>24148.920000000002</v>
      </c>
      <c r="BI18" s="46">
        <f t="shared" si="53"/>
        <v>25274.06</v>
      </c>
      <c r="BJ18" s="46">
        <f t="shared" si="53"/>
        <v>23437</v>
      </c>
      <c r="BK18" s="46">
        <f t="shared" si="53"/>
        <v>22973.18</v>
      </c>
      <c r="BL18" s="46">
        <f>+BL19+BL26</f>
        <v>26475.940000000002</v>
      </c>
      <c r="BM18" s="46">
        <f t="shared" si="53"/>
        <v>25749.809999999998</v>
      </c>
      <c r="BN18" s="38"/>
      <c r="BO18" s="50">
        <f>+BO19+BO26</f>
        <v>29827.439999999999</v>
      </c>
      <c r="BP18" s="46">
        <f t="shared" ref="BP18:BX18" si="54">+BP19+BP26</f>
        <v>26187.06</v>
      </c>
      <c r="BQ18" s="46">
        <f t="shared" si="54"/>
        <v>29977.82</v>
      </c>
      <c r="BR18" s="46">
        <f t="shared" si="54"/>
        <v>30452.700000000004</v>
      </c>
      <c r="BS18" s="46">
        <f t="shared" si="54"/>
        <v>31833.869999999995</v>
      </c>
      <c r="BT18" s="46">
        <f t="shared" si="54"/>
        <v>25751.33</v>
      </c>
      <c r="BU18" s="46">
        <f t="shared" si="54"/>
        <v>35705.1</v>
      </c>
      <c r="BV18" s="46">
        <f t="shared" si="54"/>
        <v>31783.43</v>
      </c>
      <c r="BW18" s="46">
        <f t="shared" si="54"/>
        <v>31040.83</v>
      </c>
      <c r="BX18" s="46">
        <f t="shared" si="54"/>
        <v>28572.78</v>
      </c>
      <c r="BY18" s="46">
        <f>+BY19+BY26</f>
        <v>29357.03</v>
      </c>
      <c r="BZ18" s="46">
        <f>+BZ19+BZ26</f>
        <v>29748.05</v>
      </c>
      <c r="CA18" s="38"/>
      <c r="CB18" s="50">
        <f>+CB19+CB26</f>
        <v>34560</v>
      </c>
      <c r="CC18" s="46">
        <f t="shared" ref="CC18:CK18" si="55">+CC19+CC26</f>
        <v>29606.520000000004</v>
      </c>
      <c r="CD18" s="46">
        <f t="shared" si="55"/>
        <v>32770.61</v>
      </c>
      <c r="CE18" s="46">
        <f t="shared" si="55"/>
        <v>27404</v>
      </c>
      <c r="CF18" s="46">
        <f t="shared" si="55"/>
        <v>30561</v>
      </c>
      <c r="CG18" s="46">
        <f t="shared" si="55"/>
        <v>29670</v>
      </c>
      <c r="CH18" s="46">
        <f t="shared" si="55"/>
        <v>28483</v>
      </c>
      <c r="CI18" s="46">
        <f t="shared" si="55"/>
        <v>34027</v>
      </c>
      <c r="CJ18" s="46">
        <f t="shared" si="55"/>
        <v>31540</v>
      </c>
      <c r="CK18" s="46">
        <f t="shared" si="55"/>
        <v>28380</v>
      </c>
      <c r="CL18" s="46">
        <f>+CL19+CL26</f>
        <v>31552</v>
      </c>
      <c r="CM18" s="46">
        <f>+CM19+CM26</f>
        <v>31442</v>
      </c>
      <c r="CN18" s="38"/>
      <c r="CO18" s="46">
        <f>+CO19+CO26</f>
        <v>33794.240000000005</v>
      </c>
      <c r="CP18" s="46">
        <f>+CP19+CP26</f>
        <v>32241.539999999997</v>
      </c>
      <c r="CQ18" s="46">
        <f>+CQ19+CQ26</f>
        <v>30954.1</v>
      </c>
      <c r="CR18" s="46">
        <f>+CR19+CR26</f>
        <v>31296.47</v>
      </c>
      <c r="CS18" s="46">
        <f>+CS19+CS26</f>
        <v>29531.360000000001</v>
      </c>
      <c r="CT18" s="46">
        <f t="shared" ref="CT18:CY18" si="56">+CT19+CT26</f>
        <v>30707.18</v>
      </c>
      <c r="CU18" s="46">
        <f t="shared" si="56"/>
        <v>28789.8</v>
      </c>
      <c r="CV18" s="46">
        <f t="shared" si="56"/>
        <v>30758</v>
      </c>
      <c r="CW18" s="46">
        <f t="shared" si="56"/>
        <v>28528.920000000002</v>
      </c>
      <c r="CX18" s="46">
        <f t="shared" si="56"/>
        <v>28816.989999999998</v>
      </c>
      <c r="CY18" s="46">
        <f t="shared" si="56"/>
        <v>29835.77</v>
      </c>
      <c r="CZ18" s="46">
        <f>+CZ19+CZ26</f>
        <v>29168.32</v>
      </c>
      <c r="DA18" s="38"/>
      <c r="DB18" s="46">
        <f t="shared" ref="DB18:DM18" si="57">+DB19+DB26</f>
        <v>32328.3</v>
      </c>
      <c r="DC18" s="46">
        <f t="shared" si="57"/>
        <v>32738</v>
      </c>
      <c r="DD18" s="46">
        <f t="shared" si="57"/>
        <v>26421.4</v>
      </c>
      <c r="DE18" s="46">
        <f t="shared" si="57"/>
        <v>28622.030000000002</v>
      </c>
      <c r="DF18" s="46">
        <f t="shared" si="57"/>
        <v>31832.760000000002</v>
      </c>
      <c r="DG18" s="46">
        <f t="shared" si="57"/>
        <v>33278.400000000001</v>
      </c>
      <c r="DH18" s="46">
        <f t="shared" si="57"/>
        <v>29036</v>
      </c>
      <c r="DI18" s="46">
        <f t="shared" si="57"/>
        <v>28703</v>
      </c>
      <c r="DJ18" s="46">
        <f t="shared" si="57"/>
        <v>33828</v>
      </c>
      <c r="DK18" s="46">
        <f t="shared" si="57"/>
        <v>32417</v>
      </c>
      <c r="DL18" s="46">
        <f t="shared" si="57"/>
        <v>30699</v>
      </c>
      <c r="DM18" s="46">
        <f t="shared" si="57"/>
        <v>31031</v>
      </c>
      <c r="DN18" s="38"/>
      <c r="DO18" s="46">
        <f t="shared" ref="DO18:DZ18" si="58">+DO19+DO26</f>
        <v>37593</v>
      </c>
      <c r="DP18" s="46">
        <f t="shared" si="58"/>
        <v>33909</v>
      </c>
      <c r="DQ18" s="46">
        <f t="shared" si="58"/>
        <v>33181.449999999997</v>
      </c>
      <c r="DR18" s="46">
        <f t="shared" si="58"/>
        <v>32837.369999999995</v>
      </c>
      <c r="DS18" s="46">
        <f t="shared" si="58"/>
        <v>33026.369999999995</v>
      </c>
      <c r="DT18" s="46">
        <f t="shared" si="58"/>
        <v>32937.19</v>
      </c>
      <c r="DU18" s="46">
        <f t="shared" si="58"/>
        <v>30186.31</v>
      </c>
      <c r="DV18" s="46">
        <f t="shared" si="58"/>
        <v>30461.670000000002</v>
      </c>
      <c r="DW18" s="46">
        <f t="shared" si="58"/>
        <v>36004.189999999995</v>
      </c>
      <c r="DX18" s="46">
        <f t="shared" si="58"/>
        <v>33308.239999999998</v>
      </c>
      <c r="DY18" s="46">
        <f t="shared" si="58"/>
        <v>30113.48</v>
      </c>
      <c r="DZ18" s="46">
        <f t="shared" si="58"/>
        <v>32656.36</v>
      </c>
      <c r="EA18" s="38"/>
      <c r="EB18" s="46">
        <f t="shared" ref="EB18:EM18" si="59">+EB19+EB26</f>
        <v>39029.24</v>
      </c>
      <c r="EC18" s="46">
        <f t="shared" si="59"/>
        <v>34988.979999999996</v>
      </c>
      <c r="ED18" s="46">
        <f t="shared" si="59"/>
        <v>34161.879999999997</v>
      </c>
      <c r="EE18" s="46">
        <f t="shared" si="59"/>
        <v>32260.840000000004</v>
      </c>
      <c r="EF18" s="46">
        <f t="shared" si="59"/>
        <v>34703.759999999995</v>
      </c>
      <c r="EG18" s="46">
        <f t="shared" si="59"/>
        <v>33106.19</v>
      </c>
      <c r="EH18" s="46">
        <f t="shared" si="59"/>
        <v>35348.11</v>
      </c>
      <c r="EI18" s="46">
        <f t="shared" si="59"/>
        <v>35521.03</v>
      </c>
      <c r="EJ18" s="46">
        <f t="shared" si="59"/>
        <v>34330.71</v>
      </c>
      <c r="EK18" s="46">
        <f t="shared" si="59"/>
        <v>31768.989999999994</v>
      </c>
      <c r="EL18" s="46">
        <f t="shared" si="59"/>
        <v>32651.86</v>
      </c>
      <c r="EM18" s="46">
        <f t="shared" si="59"/>
        <v>35140.78</v>
      </c>
      <c r="EN18" s="38"/>
      <c r="EO18" s="46">
        <f t="shared" ref="EO18:EZ18" si="60">+EO19+EO26</f>
        <v>35389.96</v>
      </c>
      <c r="EP18" s="46">
        <f t="shared" si="60"/>
        <v>37572.369999999995</v>
      </c>
      <c r="EQ18" s="46">
        <f t="shared" si="60"/>
        <v>35664.299999999996</v>
      </c>
      <c r="ER18" s="46">
        <f t="shared" si="60"/>
        <v>36982.550000000003</v>
      </c>
      <c r="ES18" s="46">
        <f t="shared" si="60"/>
        <v>38504.409999999996</v>
      </c>
      <c r="ET18" s="46">
        <f t="shared" si="60"/>
        <v>31241.15</v>
      </c>
      <c r="EU18" s="46">
        <f t="shared" si="60"/>
        <v>38808.79</v>
      </c>
      <c r="EV18" s="46">
        <f t="shared" si="60"/>
        <v>39771.440000000002</v>
      </c>
      <c r="EW18" s="46">
        <f t="shared" si="60"/>
        <v>36671.17</v>
      </c>
      <c r="EX18" s="46">
        <f t="shared" si="60"/>
        <v>37681.270000000004</v>
      </c>
      <c r="EY18" s="46">
        <f t="shared" si="60"/>
        <v>38696.86</v>
      </c>
      <c r="EZ18" s="46">
        <f t="shared" si="60"/>
        <v>37728.89</v>
      </c>
      <c r="FA18" s="38"/>
      <c r="FB18" s="46">
        <f t="shared" ref="FB18:FM18" si="61">+FB19+FB26</f>
        <v>42068.59</v>
      </c>
      <c r="FC18" s="46">
        <f t="shared" si="61"/>
        <v>42807.460000000006</v>
      </c>
      <c r="FD18" s="46">
        <f t="shared" si="61"/>
        <v>36893.86</v>
      </c>
      <c r="FE18" s="46">
        <f t="shared" si="61"/>
        <v>36486.99</v>
      </c>
      <c r="FF18" s="46">
        <f t="shared" si="61"/>
        <v>39531.120000000003</v>
      </c>
      <c r="FG18" s="46">
        <f t="shared" si="61"/>
        <v>39805.280000000006</v>
      </c>
      <c r="FH18" s="46">
        <f t="shared" si="61"/>
        <v>45452.119999999995</v>
      </c>
      <c r="FI18" s="46">
        <f t="shared" si="61"/>
        <v>43123.8</v>
      </c>
      <c r="FJ18" s="46">
        <f t="shared" si="61"/>
        <v>44075.94</v>
      </c>
      <c r="FK18" s="46">
        <f t="shared" si="61"/>
        <v>39011.410000000003</v>
      </c>
      <c r="FL18" s="46">
        <f t="shared" si="61"/>
        <v>40630.410000000003</v>
      </c>
      <c r="FM18" s="46">
        <f t="shared" si="61"/>
        <v>42127.42</v>
      </c>
      <c r="FN18" s="38"/>
      <c r="FO18" s="46">
        <f t="shared" ref="FO18:FZ18" si="62">+FO19+FO26</f>
        <v>39834.86</v>
      </c>
      <c r="FP18" s="46">
        <f t="shared" si="62"/>
        <v>40567.06</v>
      </c>
      <c r="FQ18" s="46">
        <f t="shared" si="62"/>
        <v>37878.44</v>
      </c>
      <c r="FR18" s="46">
        <f t="shared" si="62"/>
        <v>34395.51</v>
      </c>
      <c r="FS18" s="46">
        <f t="shared" si="62"/>
        <v>33650.699999999997</v>
      </c>
      <c r="FT18" s="46">
        <f t="shared" si="62"/>
        <v>34017.75</v>
      </c>
      <c r="FU18" s="46">
        <f t="shared" si="62"/>
        <v>35656.369999999995</v>
      </c>
      <c r="FV18" s="46">
        <f t="shared" si="62"/>
        <v>35907.25</v>
      </c>
      <c r="FW18" s="46">
        <f t="shared" si="62"/>
        <v>30750.699999999997</v>
      </c>
      <c r="FX18" s="46">
        <f t="shared" si="62"/>
        <v>31529.37</v>
      </c>
      <c r="FY18" s="46">
        <f t="shared" si="62"/>
        <v>32707.699999999997</v>
      </c>
      <c r="FZ18" s="46">
        <f t="shared" si="62"/>
        <v>33402.400000000001</v>
      </c>
      <c r="GA18" s="38"/>
      <c r="GB18" s="46">
        <f t="shared" ref="GB18:GM18" si="63">+GB19+GB26</f>
        <v>44107.24</v>
      </c>
      <c r="GC18" s="46">
        <f t="shared" si="63"/>
        <v>46997.45</v>
      </c>
      <c r="GD18" s="46">
        <f t="shared" si="63"/>
        <v>43451.570000000007</v>
      </c>
      <c r="GE18" s="46">
        <f t="shared" si="63"/>
        <v>39219.31</v>
      </c>
      <c r="GF18" s="46">
        <f t="shared" si="63"/>
        <v>42180.610000000008</v>
      </c>
      <c r="GG18" s="46">
        <f t="shared" si="63"/>
        <v>42486.340000000004</v>
      </c>
      <c r="GH18" s="46">
        <f t="shared" si="63"/>
        <v>50243.079999999994</v>
      </c>
      <c r="GI18" s="46">
        <f t="shared" si="63"/>
        <v>50020.480000000003</v>
      </c>
      <c r="GJ18" s="46">
        <f t="shared" si="63"/>
        <v>56486.66</v>
      </c>
      <c r="GK18" s="46">
        <f t="shared" si="63"/>
        <v>56657.419999999991</v>
      </c>
      <c r="GL18" s="46">
        <f t="shared" si="63"/>
        <v>60396.139999999992</v>
      </c>
      <c r="GM18" s="46">
        <f t="shared" si="63"/>
        <v>61242.600000000006</v>
      </c>
      <c r="GN18" s="38"/>
      <c r="GO18" s="46">
        <f t="shared" ref="GO18:GY18" si="64">+GO19+GO26</f>
        <v>73862.48000000001</v>
      </c>
      <c r="GP18" s="46">
        <f t="shared" si="64"/>
        <v>66414.44</v>
      </c>
      <c r="GQ18" s="46">
        <f t="shared" si="64"/>
        <v>69623.179999999993</v>
      </c>
      <c r="GR18" s="46">
        <f t="shared" si="64"/>
        <v>68965.930000000008</v>
      </c>
      <c r="GS18" s="46">
        <f t="shared" si="64"/>
        <v>70484.22</v>
      </c>
      <c r="GT18" s="46">
        <f t="shared" si="64"/>
        <v>67776.41</v>
      </c>
      <c r="GU18" s="46">
        <f t="shared" si="64"/>
        <v>68106.259999999995</v>
      </c>
      <c r="GV18" s="46">
        <f t="shared" si="64"/>
        <v>71757.64</v>
      </c>
      <c r="GW18" s="46">
        <f t="shared" si="64"/>
        <v>67956.34</v>
      </c>
      <c r="GX18" s="46">
        <f t="shared" si="64"/>
        <v>64426.380000000005</v>
      </c>
      <c r="GY18" s="46">
        <f t="shared" si="64"/>
        <v>66843.300000000017</v>
      </c>
    </row>
    <row r="19" spans="1:207" x14ac:dyDescent="0.25">
      <c r="A19" s="4" t="s">
        <v>1</v>
      </c>
      <c r="B19" s="33" t="s">
        <v>21</v>
      </c>
      <c r="C19" s="42">
        <f>SUM(C20:C25)</f>
        <v>12123</v>
      </c>
      <c r="D19" s="42">
        <f>SUM(D20:D25)</f>
        <v>13873</v>
      </c>
      <c r="E19" s="42">
        <f t="shared" ref="E19:M19" si="65">SUM(E20:E25)</f>
        <v>1364</v>
      </c>
      <c r="F19" s="42">
        <f t="shared" si="65"/>
        <v>26124.5</v>
      </c>
      <c r="G19" s="42">
        <f t="shared" si="65"/>
        <v>13877.5</v>
      </c>
      <c r="H19" s="42">
        <f t="shared" si="65"/>
        <v>14892.33</v>
      </c>
      <c r="I19" s="42">
        <f t="shared" si="65"/>
        <v>9301.5</v>
      </c>
      <c r="J19" s="42">
        <f t="shared" si="65"/>
        <v>10297.5</v>
      </c>
      <c r="K19" s="42">
        <f t="shared" si="65"/>
        <v>9783</v>
      </c>
      <c r="L19" s="42">
        <f t="shared" si="65"/>
        <v>13254.5</v>
      </c>
      <c r="M19" s="42">
        <f t="shared" si="65"/>
        <v>10663</v>
      </c>
      <c r="N19" s="38"/>
      <c r="O19" s="42">
        <f>SUM(O20:O25)</f>
        <v>9587</v>
      </c>
      <c r="P19" s="42">
        <f t="shared" ref="P19:Z19" si="66">SUM(P20:P25)</f>
        <v>14075.5</v>
      </c>
      <c r="Q19" s="42">
        <f t="shared" si="66"/>
        <v>11366.49</v>
      </c>
      <c r="R19" s="42">
        <f t="shared" si="66"/>
        <v>14711.01</v>
      </c>
      <c r="S19" s="42">
        <f t="shared" si="66"/>
        <v>11669.91</v>
      </c>
      <c r="T19" s="42">
        <f t="shared" si="66"/>
        <v>10548.91</v>
      </c>
      <c r="U19" s="42">
        <f t="shared" si="66"/>
        <v>7894.69</v>
      </c>
      <c r="V19" s="42">
        <f t="shared" si="66"/>
        <v>8649.5</v>
      </c>
      <c r="W19" s="42">
        <f t="shared" si="66"/>
        <v>12974.84</v>
      </c>
      <c r="X19" s="42">
        <f t="shared" si="66"/>
        <v>10420</v>
      </c>
      <c r="Y19" s="42">
        <f t="shared" si="66"/>
        <v>17274.52</v>
      </c>
      <c r="Z19" s="42">
        <f t="shared" si="66"/>
        <v>14877.49</v>
      </c>
      <c r="AA19" s="38"/>
      <c r="AB19" s="42">
        <f>SUM(AB20:AB25)</f>
        <v>12804.51</v>
      </c>
      <c r="AC19" s="46">
        <f>SUM(AC20:AC25)</f>
        <v>19239.14</v>
      </c>
      <c r="AD19" s="46">
        <f t="shared" ref="AD19:AM19" si="67">SUM(AD20:AD25)</f>
        <v>13985</v>
      </c>
      <c r="AE19" s="46">
        <f t="shared" si="67"/>
        <v>24141.1</v>
      </c>
      <c r="AF19" s="46">
        <f t="shared" si="67"/>
        <v>18661.38</v>
      </c>
      <c r="AG19" s="46">
        <f t="shared" si="67"/>
        <v>17621.989999999998</v>
      </c>
      <c r="AH19" s="46">
        <f t="shared" si="67"/>
        <v>20839.93</v>
      </c>
      <c r="AI19" s="46">
        <f t="shared" si="67"/>
        <v>22291.25</v>
      </c>
      <c r="AJ19" s="46">
        <f t="shared" si="67"/>
        <v>21135.57</v>
      </c>
      <c r="AK19" s="46">
        <f t="shared" si="67"/>
        <v>18603.699999999997</v>
      </c>
      <c r="AL19" s="46">
        <f t="shared" si="67"/>
        <v>19338.099999999999</v>
      </c>
      <c r="AM19" s="46">
        <f t="shared" si="67"/>
        <v>15988.689999999999</v>
      </c>
      <c r="AN19" s="38"/>
      <c r="AO19" s="46">
        <f>SUM(AO20:AO25)</f>
        <v>22368.35</v>
      </c>
      <c r="AP19" s="46">
        <f t="shared" ref="AP19:AZ19" si="68">SUM(AP20:AP25)</f>
        <v>19882.669999999998</v>
      </c>
      <c r="AQ19" s="46">
        <f t="shared" si="68"/>
        <v>16773.91</v>
      </c>
      <c r="AR19" s="46">
        <f t="shared" si="68"/>
        <v>17964.349999999999</v>
      </c>
      <c r="AS19" s="46">
        <f t="shared" si="68"/>
        <v>23601.059999999998</v>
      </c>
      <c r="AT19" s="46">
        <f t="shared" si="68"/>
        <v>17044.48</v>
      </c>
      <c r="AU19" s="46">
        <f t="shared" si="68"/>
        <v>20318.759999999998</v>
      </c>
      <c r="AV19" s="46">
        <f t="shared" si="68"/>
        <v>20165.849999999999</v>
      </c>
      <c r="AW19" s="46">
        <f t="shared" si="68"/>
        <v>18499.489999999998</v>
      </c>
      <c r="AX19" s="46">
        <f t="shared" si="68"/>
        <v>24095.22</v>
      </c>
      <c r="AY19" s="46">
        <f t="shared" si="68"/>
        <v>20568.46</v>
      </c>
      <c r="AZ19" s="46">
        <f t="shared" si="68"/>
        <v>19497.97</v>
      </c>
      <c r="BA19" s="38"/>
      <c r="BB19" s="50">
        <f>SUM(BB20:BB25)</f>
        <v>21407.379999999997</v>
      </c>
      <c r="BC19" s="46">
        <f t="shared" ref="BC19:BM19" si="69">SUM(BC20:BC25)</f>
        <v>25560.21</v>
      </c>
      <c r="BD19" s="46">
        <f t="shared" si="69"/>
        <v>26104.800000000003</v>
      </c>
      <c r="BE19" s="46">
        <f t="shared" si="69"/>
        <v>23197.9</v>
      </c>
      <c r="BF19" s="46">
        <f t="shared" si="69"/>
        <v>12730.3</v>
      </c>
      <c r="BG19" s="46">
        <f t="shared" si="69"/>
        <v>18837.21</v>
      </c>
      <c r="BH19" s="46">
        <f t="shared" si="69"/>
        <v>18171.95</v>
      </c>
      <c r="BI19" s="46">
        <f t="shared" si="69"/>
        <v>19269.760000000002</v>
      </c>
      <c r="BJ19" s="46">
        <f t="shared" si="69"/>
        <v>17548.57</v>
      </c>
      <c r="BK19" s="46">
        <f t="shared" si="69"/>
        <v>17057.760000000002</v>
      </c>
      <c r="BL19" s="46">
        <f>SUM(BL20:BL25)</f>
        <v>20584.900000000001</v>
      </c>
      <c r="BM19" s="46">
        <f t="shared" si="69"/>
        <v>19845.239999999998</v>
      </c>
      <c r="BN19" s="38"/>
      <c r="BO19" s="50">
        <f>SUM(BO20:BO25)</f>
        <v>24090.85</v>
      </c>
      <c r="BP19" s="46">
        <f t="shared" ref="BP19:BX19" si="70">SUM(BP20:BP25)</f>
        <v>20351.29</v>
      </c>
      <c r="BQ19" s="46">
        <f t="shared" si="70"/>
        <v>23185.559999999998</v>
      </c>
      <c r="BR19" s="46">
        <f t="shared" si="70"/>
        <v>23949.83</v>
      </c>
      <c r="BS19" s="46">
        <f t="shared" si="70"/>
        <v>25420.399999999998</v>
      </c>
      <c r="BT19" s="46">
        <f t="shared" si="70"/>
        <v>19507.23</v>
      </c>
      <c r="BU19" s="46">
        <f t="shared" si="70"/>
        <v>28769.9</v>
      </c>
      <c r="BV19" s="46">
        <f t="shared" si="70"/>
        <v>25195.46</v>
      </c>
      <c r="BW19" s="46">
        <f t="shared" si="70"/>
        <v>24334.99</v>
      </c>
      <c r="BX19" s="46">
        <f t="shared" si="70"/>
        <v>21799.21</v>
      </c>
      <c r="BY19" s="46">
        <f>SUM(BY20:BY25)</f>
        <v>22302.32</v>
      </c>
      <c r="BZ19" s="46">
        <f>SUM(BZ20:BZ25)</f>
        <v>23199.71</v>
      </c>
      <c r="CA19" s="38"/>
      <c r="CB19" s="50">
        <f>SUM(CB20:CB25)</f>
        <v>28138.92</v>
      </c>
      <c r="CC19" s="46">
        <f t="shared" ref="CC19:CK19" si="71">SUM(CC20:CC25)</f>
        <v>23142.550000000003</v>
      </c>
      <c r="CD19" s="46">
        <f t="shared" si="71"/>
        <v>25903.58</v>
      </c>
      <c r="CE19" s="46">
        <f t="shared" si="71"/>
        <v>20826</v>
      </c>
      <c r="CF19" s="46">
        <f t="shared" si="71"/>
        <v>23701</v>
      </c>
      <c r="CG19" s="46">
        <f t="shared" si="71"/>
        <v>22768</v>
      </c>
      <c r="CH19" s="46">
        <f t="shared" si="71"/>
        <v>21641</v>
      </c>
      <c r="CI19" s="46">
        <f t="shared" si="71"/>
        <v>26902</v>
      </c>
      <c r="CJ19" s="46">
        <f t="shared" si="71"/>
        <v>24430</v>
      </c>
      <c r="CK19" s="46">
        <f t="shared" si="71"/>
        <v>21535</v>
      </c>
      <c r="CL19" s="46">
        <f>SUM(CL20:CL25)</f>
        <v>24460</v>
      </c>
      <c r="CM19" s="46">
        <f>SUM(CM20:CM25)</f>
        <v>24481</v>
      </c>
      <c r="CN19" s="38"/>
      <c r="CO19" s="46">
        <f>SUM(CO20:CO25)</f>
        <v>26500.47</v>
      </c>
      <c r="CP19" s="46">
        <f>SUM(CP20:CP25)</f>
        <v>25127.699999999997</v>
      </c>
      <c r="CQ19" s="46">
        <f>SUM(CQ20:CQ25)</f>
        <v>23568.46</v>
      </c>
      <c r="CR19" s="46">
        <f>SUM(CR20:CR25)</f>
        <v>24256.86</v>
      </c>
      <c r="CS19" s="46">
        <f>SUM(CS20:CS25)</f>
        <v>22401.15</v>
      </c>
      <c r="CT19" s="46">
        <f t="shared" ref="CT19:CY19" si="72">SUM(CT20:CT25)</f>
        <v>23377.97</v>
      </c>
      <c r="CU19" s="46">
        <f t="shared" si="72"/>
        <v>21736</v>
      </c>
      <c r="CV19" s="46">
        <f t="shared" si="72"/>
        <v>23519</v>
      </c>
      <c r="CW19" s="46">
        <f t="shared" si="72"/>
        <v>21413.88</v>
      </c>
      <c r="CX19" s="46">
        <f t="shared" si="72"/>
        <v>21754.769999999997</v>
      </c>
      <c r="CY19" s="46">
        <f t="shared" si="72"/>
        <v>22759.360000000001</v>
      </c>
      <c r="CZ19" s="46">
        <f>SUM(CZ20:CZ25)</f>
        <v>22282.350000000002</v>
      </c>
      <c r="DA19" s="38"/>
      <c r="DB19" s="46">
        <f t="shared" ref="DB19:DM19" si="73">SUM(DB20:DB25)</f>
        <v>25480.43</v>
      </c>
      <c r="DC19" s="46">
        <f t="shared" si="73"/>
        <v>25918.83</v>
      </c>
      <c r="DD19" s="46">
        <f t="shared" si="73"/>
        <v>19470.560000000001</v>
      </c>
      <c r="DE19" s="46">
        <f t="shared" si="73"/>
        <v>21611.820000000003</v>
      </c>
      <c r="DF19" s="46">
        <f t="shared" si="73"/>
        <v>24552.11</v>
      </c>
      <c r="DG19" s="46">
        <f t="shared" si="73"/>
        <v>26436.400000000001</v>
      </c>
      <c r="DH19" s="46">
        <f t="shared" si="73"/>
        <v>22465</v>
      </c>
      <c r="DI19" s="46">
        <f t="shared" si="73"/>
        <v>22110</v>
      </c>
      <c r="DJ19" s="46">
        <f t="shared" si="73"/>
        <v>26707</v>
      </c>
      <c r="DK19" s="46">
        <f t="shared" si="73"/>
        <v>25354</v>
      </c>
      <c r="DL19" s="46">
        <f t="shared" si="73"/>
        <v>23645</v>
      </c>
      <c r="DM19" s="46">
        <f t="shared" si="73"/>
        <v>23815</v>
      </c>
      <c r="DN19" s="38"/>
      <c r="DO19" s="46">
        <f t="shared" ref="DO19:DZ19" si="74">SUM(DO20:DO25)</f>
        <v>30612</v>
      </c>
      <c r="DP19" s="46">
        <f t="shared" si="74"/>
        <v>26795</v>
      </c>
      <c r="DQ19" s="46">
        <f t="shared" si="74"/>
        <v>25747.13</v>
      </c>
      <c r="DR19" s="46">
        <f t="shared" si="74"/>
        <v>25286.67</v>
      </c>
      <c r="DS19" s="46">
        <f t="shared" si="74"/>
        <v>25595.73</v>
      </c>
      <c r="DT19" s="46">
        <f t="shared" si="74"/>
        <v>25313.78</v>
      </c>
      <c r="DU19" s="46">
        <f t="shared" si="74"/>
        <v>23296.61</v>
      </c>
      <c r="DV19" s="46">
        <f t="shared" si="74"/>
        <v>23364.920000000002</v>
      </c>
      <c r="DW19" s="46">
        <f t="shared" si="74"/>
        <v>28595.089999999997</v>
      </c>
      <c r="DX19" s="46">
        <f t="shared" si="74"/>
        <v>25577.32</v>
      </c>
      <c r="DY19" s="46">
        <f t="shared" si="74"/>
        <v>22420.17</v>
      </c>
      <c r="DZ19" s="46">
        <f t="shared" si="74"/>
        <v>25275.460000000003</v>
      </c>
      <c r="EA19" s="38"/>
      <c r="EB19" s="46">
        <f t="shared" ref="EB19:EM19" si="75">SUM(EB20:EB25)</f>
        <v>31167.42</v>
      </c>
      <c r="EC19" s="46">
        <f t="shared" si="75"/>
        <v>27396.309999999998</v>
      </c>
      <c r="ED19" s="46">
        <f t="shared" si="75"/>
        <v>26432.399999999998</v>
      </c>
      <c r="EE19" s="46">
        <f t="shared" si="75"/>
        <v>24699.15</v>
      </c>
      <c r="EF19" s="46">
        <f t="shared" si="75"/>
        <v>26959.789999999997</v>
      </c>
      <c r="EG19" s="46">
        <f t="shared" si="75"/>
        <v>25753.370000000003</v>
      </c>
      <c r="EH19" s="46">
        <f t="shared" si="75"/>
        <v>27747.000000000004</v>
      </c>
      <c r="EI19" s="46">
        <f t="shared" si="75"/>
        <v>27796.240000000002</v>
      </c>
      <c r="EJ19" s="46">
        <f t="shared" si="75"/>
        <v>26583.27</v>
      </c>
      <c r="EK19" s="46">
        <f t="shared" si="75"/>
        <v>24052.099999999995</v>
      </c>
      <c r="EL19" s="46">
        <f t="shared" si="75"/>
        <v>24945.730000000003</v>
      </c>
      <c r="EM19" s="46">
        <f t="shared" si="75"/>
        <v>27162.98</v>
      </c>
      <c r="EN19" s="38"/>
      <c r="EO19" s="46">
        <f t="shared" ref="EO19:EZ19" si="76">SUM(EO20:EO25)</f>
        <v>27916.03</v>
      </c>
      <c r="EP19" s="46">
        <f t="shared" si="76"/>
        <v>29422.76</v>
      </c>
      <c r="EQ19" s="46">
        <f t="shared" si="76"/>
        <v>27698.69</v>
      </c>
      <c r="ER19" s="46">
        <f t="shared" si="76"/>
        <v>28820.799999999999</v>
      </c>
      <c r="ES19" s="46">
        <f t="shared" si="76"/>
        <v>30360.299999999996</v>
      </c>
      <c r="ET19" s="46">
        <f t="shared" si="76"/>
        <v>23258.52</v>
      </c>
      <c r="EU19" s="46">
        <f t="shared" si="76"/>
        <v>30634.49</v>
      </c>
      <c r="EV19" s="46">
        <f t="shared" si="76"/>
        <v>31554.82</v>
      </c>
      <c r="EW19" s="46">
        <f t="shared" si="76"/>
        <v>28208.41</v>
      </c>
      <c r="EX19" s="46">
        <f t="shared" si="76"/>
        <v>29105.48</v>
      </c>
      <c r="EY19" s="46">
        <f t="shared" si="76"/>
        <v>30011.77</v>
      </c>
      <c r="EZ19" s="46">
        <f t="shared" si="76"/>
        <v>29182.95</v>
      </c>
      <c r="FA19" s="38"/>
      <c r="FB19" s="46">
        <f t="shared" ref="FB19:FM19" si="77">SUM(FB20:FB25)</f>
        <v>33476.71</v>
      </c>
      <c r="FC19" s="46">
        <f t="shared" si="77"/>
        <v>33780.080000000002</v>
      </c>
      <c r="FD19" s="46">
        <f t="shared" si="77"/>
        <v>28271.559999999998</v>
      </c>
      <c r="FE19" s="46">
        <f t="shared" si="77"/>
        <v>28082.26</v>
      </c>
      <c r="FF19" s="46">
        <f t="shared" si="77"/>
        <v>31236.22</v>
      </c>
      <c r="FG19" s="46">
        <f t="shared" si="77"/>
        <v>31143.680000000004</v>
      </c>
      <c r="FH19" s="46">
        <f t="shared" si="77"/>
        <v>36199.21</v>
      </c>
      <c r="FI19" s="46">
        <f t="shared" si="77"/>
        <v>33844.79</v>
      </c>
      <c r="FJ19" s="46">
        <f t="shared" si="77"/>
        <v>34607.24</v>
      </c>
      <c r="FK19" s="46">
        <f t="shared" si="77"/>
        <v>29717.11</v>
      </c>
      <c r="FL19" s="46">
        <f t="shared" si="77"/>
        <v>31836.46</v>
      </c>
      <c r="FM19" s="46">
        <f t="shared" si="77"/>
        <v>33276.89</v>
      </c>
      <c r="FN19" s="38"/>
      <c r="FO19" s="46">
        <f t="shared" ref="FO19:FZ19" si="78">SUM(FO20:FO25)</f>
        <v>31268.249999999996</v>
      </c>
      <c r="FP19" s="46">
        <f t="shared" si="78"/>
        <v>31766.39</v>
      </c>
      <c r="FQ19" s="46">
        <f t="shared" si="78"/>
        <v>28790.120000000003</v>
      </c>
      <c r="FR19" s="46">
        <f t="shared" si="78"/>
        <v>25439.190000000002</v>
      </c>
      <c r="FS19" s="46">
        <f t="shared" si="78"/>
        <v>25176.7</v>
      </c>
      <c r="FT19" s="46">
        <f t="shared" si="78"/>
        <v>27540.74</v>
      </c>
      <c r="FU19" s="46">
        <f t="shared" si="78"/>
        <v>28940.1</v>
      </c>
      <c r="FV19" s="46">
        <f t="shared" si="78"/>
        <v>29205.96</v>
      </c>
      <c r="FW19" s="46">
        <f t="shared" si="78"/>
        <v>24106.399999999998</v>
      </c>
      <c r="FX19" s="46">
        <f t="shared" si="78"/>
        <v>24720.37</v>
      </c>
      <c r="FY19" s="46">
        <f t="shared" si="78"/>
        <v>26008.199999999997</v>
      </c>
      <c r="FZ19" s="46">
        <f t="shared" si="78"/>
        <v>26616.3</v>
      </c>
      <c r="GA19" s="38"/>
      <c r="GB19" s="46">
        <f t="shared" ref="GB19:GM19" si="79">SUM(GB20:GB25)</f>
        <v>36824.1</v>
      </c>
      <c r="GC19" s="46">
        <f t="shared" si="79"/>
        <v>39598.32</v>
      </c>
      <c r="GD19" s="46">
        <f t="shared" si="79"/>
        <v>35924.070000000007</v>
      </c>
      <c r="GE19" s="46">
        <f t="shared" si="79"/>
        <v>32003.429999999997</v>
      </c>
      <c r="GF19" s="46">
        <f t="shared" si="79"/>
        <v>34841.710000000006</v>
      </c>
      <c r="GG19" s="46">
        <f t="shared" si="79"/>
        <v>35243.050000000003</v>
      </c>
      <c r="GH19" s="46">
        <f t="shared" si="79"/>
        <v>42301.38</v>
      </c>
      <c r="GI19" s="46">
        <f t="shared" si="79"/>
        <v>41948.380000000005</v>
      </c>
      <c r="GJ19" s="46">
        <f t="shared" si="79"/>
        <v>48193.180000000008</v>
      </c>
      <c r="GK19" s="46">
        <f t="shared" si="79"/>
        <v>48425.639999999992</v>
      </c>
      <c r="GL19" s="46">
        <f t="shared" si="79"/>
        <v>51848.239999999991</v>
      </c>
      <c r="GM19" s="46">
        <f t="shared" si="79"/>
        <v>52558.73</v>
      </c>
      <c r="GN19" s="38"/>
      <c r="GO19" s="46">
        <f t="shared" ref="GO19:GY19" si="80">SUM(GO20:GO25)</f>
        <v>64919.51</v>
      </c>
      <c r="GP19" s="46">
        <f t="shared" si="80"/>
        <v>57954.100000000006</v>
      </c>
      <c r="GQ19" s="46">
        <f t="shared" si="80"/>
        <v>60298.18</v>
      </c>
      <c r="GR19" s="46">
        <f t="shared" si="80"/>
        <v>59652.930000000008</v>
      </c>
      <c r="GS19" s="46">
        <f t="shared" si="80"/>
        <v>61495.88</v>
      </c>
      <c r="GT19" s="46">
        <f t="shared" si="80"/>
        <v>58950.840000000004</v>
      </c>
      <c r="GU19" s="46">
        <f t="shared" si="80"/>
        <v>59450.74</v>
      </c>
      <c r="GV19" s="46">
        <f t="shared" si="80"/>
        <v>63081.64</v>
      </c>
      <c r="GW19" s="46">
        <f t="shared" si="80"/>
        <v>59046.64</v>
      </c>
      <c r="GX19" s="46">
        <f t="shared" si="80"/>
        <v>55358.130000000005</v>
      </c>
      <c r="GY19" s="46">
        <f t="shared" si="80"/>
        <v>57526.840000000011</v>
      </c>
    </row>
    <row r="20" spans="1:207" x14ac:dyDescent="0.25">
      <c r="A20" s="3" t="s">
        <v>2</v>
      </c>
      <c r="B20" s="34" t="s">
        <v>21</v>
      </c>
      <c r="C20" s="43">
        <v>275</v>
      </c>
      <c r="D20" s="44">
        <v>322</v>
      </c>
      <c r="E20" s="44">
        <v>1</v>
      </c>
      <c r="F20" s="44">
        <v>565</v>
      </c>
      <c r="G20" s="44">
        <v>1373</v>
      </c>
      <c r="H20" s="44">
        <v>407</v>
      </c>
      <c r="I20" s="44">
        <v>240</v>
      </c>
      <c r="J20" s="44">
        <v>229</v>
      </c>
      <c r="K20" s="44">
        <v>151</v>
      </c>
      <c r="L20" s="44">
        <v>203</v>
      </c>
      <c r="M20" s="44">
        <v>95</v>
      </c>
      <c r="N20" s="38"/>
      <c r="O20" s="43">
        <v>145</v>
      </c>
      <c r="P20" s="44">
        <v>251</v>
      </c>
      <c r="Q20" s="44">
        <v>142</v>
      </c>
      <c r="R20" s="44">
        <v>263</v>
      </c>
      <c r="S20" s="44">
        <v>163</v>
      </c>
      <c r="T20" s="44">
        <v>127</v>
      </c>
      <c r="U20" s="44">
        <v>113</v>
      </c>
      <c r="V20" s="44">
        <v>101</v>
      </c>
      <c r="W20" s="44">
        <v>170</v>
      </c>
      <c r="X20" s="44">
        <v>121</v>
      </c>
      <c r="Y20" s="44">
        <v>261</v>
      </c>
      <c r="Z20" s="44">
        <v>193</v>
      </c>
      <c r="AA20" s="38"/>
      <c r="AB20" s="44">
        <v>133</v>
      </c>
      <c r="AC20" s="48">
        <v>149</v>
      </c>
      <c r="AD20" s="48">
        <v>119.5</v>
      </c>
      <c r="AE20" s="48">
        <v>217.5</v>
      </c>
      <c r="AF20" s="48">
        <v>195</v>
      </c>
      <c r="AG20" s="48">
        <v>190</v>
      </c>
      <c r="AH20" s="48">
        <v>255</v>
      </c>
      <c r="AI20" s="48">
        <v>254</v>
      </c>
      <c r="AJ20" s="48">
        <v>250</v>
      </c>
      <c r="AK20" s="48">
        <v>231</v>
      </c>
      <c r="AL20" s="48">
        <v>145</v>
      </c>
      <c r="AM20" s="48">
        <v>152</v>
      </c>
      <c r="AN20" s="38"/>
      <c r="AO20" s="48">
        <v>197</v>
      </c>
      <c r="AP20" s="48">
        <v>196</v>
      </c>
      <c r="AQ20" s="48">
        <v>234</v>
      </c>
      <c r="AR20" s="48">
        <v>304</v>
      </c>
      <c r="AS20" s="48">
        <v>341</v>
      </c>
      <c r="AT20" s="48">
        <v>215</v>
      </c>
      <c r="AU20" s="48">
        <v>219</v>
      </c>
      <c r="AV20" s="48">
        <v>172</v>
      </c>
      <c r="AW20" s="48">
        <v>146</v>
      </c>
      <c r="AX20" s="48">
        <v>366</v>
      </c>
      <c r="AY20" s="48">
        <v>311</v>
      </c>
      <c r="AZ20" s="48">
        <v>315</v>
      </c>
      <c r="BA20" s="38"/>
      <c r="BB20" s="20">
        <v>425</v>
      </c>
      <c r="BC20" s="48">
        <v>367</v>
      </c>
      <c r="BD20" s="48">
        <v>501</v>
      </c>
      <c r="BE20" s="48">
        <v>562</v>
      </c>
      <c r="BF20" s="48">
        <v>285</v>
      </c>
      <c r="BG20" s="48">
        <v>416</v>
      </c>
      <c r="BH20" s="48">
        <v>384</v>
      </c>
      <c r="BI20" s="48">
        <v>529.5</v>
      </c>
      <c r="BJ20" s="48">
        <v>418</v>
      </c>
      <c r="BK20" s="48">
        <v>483</v>
      </c>
      <c r="BL20" s="48">
        <v>879.25</v>
      </c>
      <c r="BM20" s="48">
        <v>595.79999999999995</v>
      </c>
      <c r="BN20" s="38"/>
      <c r="BO20" s="20">
        <v>814.6</v>
      </c>
      <c r="BP20" s="48">
        <v>810.8</v>
      </c>
      <c r="BQ20" s="48">
        <v>1039.5</v>
      </c>
      <c r="BR20" s="48">
        <v>1055.5999999999999</v>
      </c>
      <c r="BS20" s="48">
        <v>1305</v>
      </c>
      <c r="BT20" s="48">
        <v>809.8</v>
      </c>
      <c r="BU20" s="48">
        <v>1185.4000000000001</v>
      </c>
      <c r="BV20" s="48">
        <v>1068</v>
      </c>
      <c r="BW20" s="48">
        <v>1185.5999999999999</v>
      </c>
      <c r="BX20" s="48">
        <v>1165</v>
      </c>
      <c r="BY20" s="48">
        <v>1038</v>
      </c>
      <c r="BZ20" s="48">
        <v>967</v>
      </c>
      <c r="CA20" s="38"/>
      <c r="CB20" s="20">
        <v>1522.6</v>
      </c>
      <c r="CC20" s="48">
        <v>1310</v>
      </c>
      <c r="CD20" s="48">
        <v>1581.8</v>
      </c>
      <c r="CE20" s="48">
        <v>1427</v>
      </c>
      <c r="CF20" s="48">
        <v>1738</v>
      </c>
      <c r="CG20" s="48">
        <v>1308</v>
      </c>
      <c r="CH20" s="48">
        <v>1293</v>
      </c>
      <c r="CI20" s="48">
        <v>1625</v>
      </c>
      <c r="CJ20" s="48">
        <v>1498</v>
      </c>
      <c r="CK20" s="48">
        <v>1212</v>
      </c>
      <c r="CL20" s="48">
        <v>1305</v>
      </c>
      <c r="CM20" s="48">
        <v>1405</v>
      </c>
      <c r="CN20" s="38"/>
      <c r="CO20" s="48">
        <v>1421.2</v>
      </c>
      <c r="CP20" s="48">
        <v>1715</v>
      </c>
      <c r="CQ20" s="48">
        <v>1613.1</v>
      </c>
      <c r="CR20" s="48">
        <v>1638.7</v>
      </c>
      <c r="CS20" s="48">
        <v>1574.6</v>
      </c>
      <c r="CT20" s="48">
        <v>1454.2</v>
      </c>
      <c r="CU20" s="48">
        <v>1242</v>
      </c>
      <c r="CV20" s="48">
        <v>1323</v>
      </c>
      <c r="CW20" s="48">
        <v>1148.4000000000001</v>
      </c>
      <c r="CX20" s="48">
        <v>955</v>
      </c>
      <c r="CY20" s="48">
        <v>971</v>
      </c>
      <c r="CZ20" s="48">
        <v>1151</v>
      </c>
      <c r="DA20" s="38"/>
      <c r="DB20" s="48">
        <v>1193</v>
      </c>
      <c r="DC20" s="48">
        <v>1280.8</v>
      </c>
      <c r="DD20" s="48">
        <v>1236.5999999999999</v>
      </c>
      <c r="DE20" s="48">
        <v>1230.8</v>
      </c>
      <c r="DF20" s="48">
        <v>1495</v>
      </c>
      <c r="DG20" s="48">
        <v>1596</v>
      </c>
      <c r="DH20" s="48">
        <v>1349</v>
      </c>
      <c r="DI20" s="48">
        <v>1275</v>
      </c>
      <c r="DJ20" s="48">
        <v>1697</v>
      </c>
      <c r="DK20" s="48">
        <v>1454</v>
      </c>
      <c r="DL20" s="48">
        <v>1559</v>
      </c>
      <c r="DM20" s="48">
        <v>1758</v>
      </c>
      <c r="DN20" s="38"/>
      <c r="DO20" s="48">
        <v>2258</v>
      </c>
      <c r="DP20" s="48">
        <v>2328</v>
      </c>
      <c r="DQ20" s="48">
        <v>2100</v>
      </c>
      <c r="DR20" s="48">
        <v>2403</v>
      </c>
      <c r="DS20" s="48">
        <v>2040.8</v>
      </c>
      <c r="DT20" s="48">
        <v>1903</v>
      </c>
      <c r="DU20" s="48">
        <v>1923.05</v>
      </c>
      <c r="DV20" s="48">
        <v>1760.65</v>
      </c>
      <c r="DW20" s="48">
        <v>2150</v>
      </c>
      <c r="DX20" s="48">
        <v>2142</v>
      </c>
      <c r="DY20" s="48">
        <v>2005</v>
      </c>
      <c r="DZ20" s="48">
        <v>2046.6</v>
      </c>
      <c r="EA20" s="38"/>
      <c r="EB20" s="48">
        <v>2661</v>
      </c>
      <c r="EC20" s="48">
        <v>2571</v>
      </c>
      <c r="ED20" s="48">
        <v>2348</v>
      </c>
      <c r="EE20" s="48">
        <v>2491</v>
      </c>
      <c r="EF20" s="48">
        <v>3088</v>
      </c>
      <c r="EG20" s="48">
        <v>3441</v>
      </c>
      <c r="EH20" s="48">
        <v>3625</v>
      </c>
      <c r="EI20" s="48">
        <v>3325</v>
      </c>
      <c r="EJ20" s="48">
        <v>3203</v>
      </c>
      <c r="EK20" s="48">
        <v>2810.8</v>
      </c>
      <c r="EL20" s="48">
        <v>3318</v>
      </c>
      <c r="EM20" s="48">
        <v>3783.8</v>
      </c>
      <c r="EN20" s="38"/>
      <c r="EO20" s="48">
        <v>4295</v>
      </c>
      <c r="EP20" s="48">
        <v>4891.3999999999996</v>
      </c>
      <c r="EQ20" s="48">
        <v>4618.8</v>
      </c>
      <c r="ER20" s="48">
        <v>4944.6000000000004</v>
      </c>
      <c r="ES20" s="48">
        <v>5401</v>
      </c>
      <c r="ET20" s="48">
        <v>4474</v>
      </c>
      <c r="EU20" s="48">
        <v>6133.75</v>
      </c>
      <c r="EV20" s="48">
        <v>6091.5</v>
      </c>
      <c r="EW20" s="48">
        <v>5171</v>
      </c>
      <c r="EX20" s="48">
        <v>5354</v>
      </c>
      <c r="EY20" s="48">
        <v>6010</v>
      </c>
      <c r="EZ20" s="48">
        <v>5665</v>
      </c>
      <c r="FA20" s="38"/>
      <c r="FB20" s="48">
        <v>7469</v>
      </c>
      <c r="FC20" s="48">
        <v>7384</v>
      </c>
      <c r="FD20" s="48">
        <v>5722</v>
      </c>
      <c r="FE20" s="48">
        <v>5820</v>
      </c>
      <c r="FF20" s="48">
        <v>6572.67</v>
      </c>
      <c r="FG20" s="48">
        <v>7215.67</v>
      </c>
      <c r="FH20" s="48">
        <v>8627</v>
      </c>
      <c r="FI20" s="48">
        <v>7719</v>
      </c>
      <c r="FJ20" s="48">
        <v>8420</v>
      </c>
      <c r="FK20" s="48">
        <v>6433</v>
      </c>
      <c r="FL20" s="48">
        <v>7129</v>
      </c>
      <c r="FM20" s="48">
        <v>8426</v>
      </c>
      <c r="FN20" s="38"/>
      <c r="FO20" s="48">
        <v>7570</v>
      </c>
      <c r="FP20" s="48">
        <v>8519</v>
      </c>
      <c r="FQ20" s="48">
        <v>7028</v>
      </c>
      <c r="FR20" s="48">
        <v>6214</v>
      </c>
      <c r="FS20" s="48">
        <v>5586</v>
      </c>
      <c r="FT20" s="48">
        <v>6610</v>
      </c>
      <c r="FU20" s="48">
        <v>6585</v>
      </c>
      <c r="FV20" s="48">
        <v>6462</v>
      </c>
      <c r="FW20" s="48">
        <v>5630</v>
      </c>
      <c r="FX20" s="48">
        <v>5416</v>
      </c>
      <c r="FY20" s="48">
        <v>6080</v>
      </c>
      <c r="FZ20" s="48">
        <v>6356</v>
      </c>
      <c r="GA20" s="38"/>
      <c r="GB20" s="48">
        <v>8902</v>
      </c>
      <c r="GC20" s="48">
        <v>10070</v>
      </c>
      <c r="GD20" s="48">
        <v>8484</v>
      </c>
      <c r="GE20" s="48">
        <v>7520</v>
      </c>
      <c r="GF20" s="48">
        <v>9553</v>
      </c>
      <c r="GG20" s="48">
        <v>9419</v>
      </c>
      <c r="GH20" s="48">
        <v>11215</v>
      </c>
      <c r="GI20" s="48">
        <v>10700</v>
      </c>
      <c r="GJ20" s="48">
        <v>12844</v>
      </c>
      <c r="GK20" s="48">
        <v>14084</v>
      </c>
      <c r="GL20" s="48">
        <v>16344.3</v>
      </c>
      <c r="GM20" s="48">
        <v>16600</v>
      </c>
      <c r="GN20" s="38"/>
      <c r="GO20" s="48">
        <v>20050.5</v>
      </c>
      <c r="GP20" s="48">
        <v>17770</v>
      </c>
      <c r="GQ20" s="48">
        <v>18320.5</v>
      </c>
      <c r="GR20" s="48">
        <v>18046.5</v>
      </c>
      <c r="GS20" s="48">
        <v>19536</v>
      </c>
      <c r="GT20" s="48">
        <v>19139.599999999999</v>
      </c>
      <c r="GU20" s="48">
        <v>18358.900000000001</v>
      </c>
      <c r="GV20" s="48">
        <v>19008</v>
      </c>
      <c r="GW20" s="48">
        <v>16683</v>
      </c>
      <c r="GX20" s="48">
        <v>16887.5</v>
      </c>
      <c r="GY20" s="48">
        <v>16716.5</v>
      </c>
    </row>
    <row r="21" spans="1:207" x14ac:dyDescent="0.25">
      <c r="A21" s="3" t="s">
        <v>3</v>
      </c>
      <c r="B21" s="34" t="s">
        <v>21</v>
      </c>
      <c r="C21" s="43">
        <v>2258</v>
      </c>
      <c r="D21" s="44">
        <v>2872</v>
      </c>
      <c r="E21" s="44">
        <v>442</v>
      </c>
      <c r="F21" s="44">
        <v>5317</v>
      </c>
      <c r="G21" s="44">
        <v>2199</v>
      </c>
      <c r="H21" s="44">
        <v>2748</v>
      </c>
      <c r="I21" s="44">
        <v>1573</v>
      </c>
      <c r="J21" s="44">
        <v>1868</v>
      </c>
      <c r="K21" s="44">
        <v>1782</v>
      </c>
      <c r="L21" s="44">
        <v>2710</v>
      </c>
      <c r="M21" s="44">
        <v>2014</v>
      </c>
      <c r="N21" s="38"/>
      <c r="O21" s="43">
        <v>1798</v>
      </c>
      <c r="P21" s="44">
        <v>2710</v>
      </c>
      <c r="Q21" s="44">
        <v>1905</v>
      </c>
      <c r="R21" s="44">
        <v>2577.5</v>
      </c>
      <c r="S21" s="44">
        <v>1705.4</v>
      </c>
      <c r="T21" s="44">
        <v>1750.4</v>
      </c>
      <c r="U21" s="44">
        <v>1388.7</v>
      </c>
      <c r="V21" s="44">
        <v>1340</v>
      </c>
      <c r="W21" s="44">
        <v>2007</v>
      </c>
      <c r="X21" s="44">
        <v>1563.5</v>
      </c>
      <c r="Y21" s="44">
        <v>3293.01</v>
      </c>
      <c r="Z21" s="44">
        <v>2322.4899999999998</v>
      </c>
      <c r="AA21" s="38"/>
      <c r="AB21" s="44">
        <v>1693</v>
      </c>
      <c r="AC21" s="48">
        <v>2336</v>
      </c>
      <c r="AD21" s="48">
        <v>1241.5</v>
      </c>
      <c r="AE21" s="48">
        <v>3678.5</v>
      </c>
      <c r="AF21" s="48">
        <v>2563</v>
      </c>
      <c r="AG21" s="48">
        <v>1968</v>
      </c>
      <c r="AH21" s="48">
        <v>2992</v>
      </c>
      <c r="AI21" s="48">
        <v>3402</v>
      </c>
      <c r="AJ21" s="48">
        <v>3107</v>
      </c>
      <c r="AK21" s="48">
        <v>2106</v>
      </c>
      <c r="AL21" s="48">
        <v>2002.3</v>
      </c>
      <c r="AM21" s="48">
        <v>1822.5</v>
      </c>
      <c r="AN21" s="38"/>
      <c r="AO21" s="48">
        <v>3348.34</v>
      </c>
      <c r="AP21" s="48">
        <v>3093.65</v>
      </c>
      <c r="AQ21" s="48">
        <v>2010.15</v>
      </c>
      <c r="AR21" s="48">
        <v>2979.6</v>
      </c>
      <c r="AS21" s="48">
        <v>3849.36</v>
      </c>
      <c r="AT21" s="48">
        <v>2573.4</v>
      </c>
      <c r="AU21" s="48">
        <v>3076.2</v>
      </c>
      <c r="AV21" s="48">
        <v>3573.26</v>
      </c>
      <c r="AW21" s="48">
        <v>3094.75</v>
      </c>
      <c r="AX21" s="48">
        <v>5232.6000000000004</v>
      </c>
      <c r="AY21" s="48">
        <v>4490.99</v>
      </c>
      <c r="AZ21" s="48">
        <v>3921.65</v>
      </c>
      <c r="BA21" s="38"/>
      <c r="BB21" s="20">
        <v>5015.8</v>
      </c>
      <c r="BC21" s="48">
        <v>5607.32</v>
      </c>
      <c r="BD21" s="48">
        <v>4508.62</v>
      </c>
      <c r="BE21" s="48">
        <v>6015.41</v>
      </c>
      <c r="BF21" s="48">
        <v>2190.9</v>
      </c>
      <c r="BG21" s="48">
        <v>3862.85</v>
      </c>
      <c r="BH21" s="48">
        <v>3638.6</v>
      </c>
      <c r="BI21" s="48">
        <v>4392.95</v>
      </c>
      <c r="BJ21" s="48">
        <v>3737.04</v>
      </c>
      <c r="BK21" s="48">
        <v>3413.27</v>
      </c>
      <c r="BL21" s="48">
        <v>5248.05</v>
      </c>
      <c r="BM21" s="48">
        <v>4727.3500000000004</v>
      </c>
      <c r="BN21" s="38"/>
      <c r="BO21" s="20">
        <v>5856.5</v>
      </c>
      <c r="BP21" s="48">
        <v>4735.3500000000004</v>
      </c>
      <c r="BQ21" s="48">
        <v>5355.2</v>
      </c>
      <c r="BR21" s="48">
        <v>6312.4</v>
      </c>
      <c r="BS21" s="48">
        <v>6321.5</v>
      </c>
      <c r="BT21" s="48">
        <v>4291.2</v>
      </c>
      <c r="BU21" s="48">
        <v>7197.65</v>
      </c>
      <c r="BV21" s="48">
        <v>6351.85</v>
      </c>
      <c r="BW21" s="48">
        <v>5773.4</v>
      </c>
      <c r="BX21" s="48">
        <v>5426.03</v>
      </c>
      <c r="BY21" s="48">
        <v>5081.5200000000004</v>
      </c>
      <c r="BZ21" s="48">
        <v>5757</v>
      </c>
      <c r="CA21" s="38"/>
      <c r="CB21" s="20">
        <v>7560.7</v>
      </c>
      <c r="CC21" s="48">
        <v>5659.1</v>
      </c>
      <c r="CD21" s="48">
        <v>6377.5</v>
      </c>
      <c r="CE21" s="48">
        <v>4699</v>
      </c>
      <c r="CF21" s="48">
        <v>6006</v>
      </c>
      <c r="CG21" s="48">
        <v>5101</v>
      </c>
      <c r="CH21" s="48">
        <v>4895</v>
      </c>
      <c r="CI21" s="48">
        <v>6687</v>
      </c>
      <c r="CJ21" s="48">
        <v>5491</v>
      </c>
      <c r="CK21" s="48">
        <v>4602</v>
      </c>
      <c r="CL21" s="48">
        <v>5540</v>
      </c>
      <c r="CM21" s="48">
        <v>5697</v>
      </c>
      <c r="CN21" s="38"/>
      <c r="CO21" s="48">
        <v>6036.1</v>
      </c>
      <c r="CP21" s="48">
        <v>5979</v>
      </c>
      <c r="CQ21" s="48">
        <v>6043.1</v>
      </c>
      <c r="CR21" s="48">
        <v>5696</v>
      </c>
      <c r="CS21" s="48">
        <v>5492</v>
      </c>
      <c r="CT21" s="48">
        <v>5719.05</v>
      </c>
      <c r="CU21" s="48">
        <v>5427</v>
      </c>
      <c r="CV21" s="48">
        <v>5791</v>
      </c>
      <c r="CW21" s="48">
        <v>4923.8</v>
      </c>
      <c r="CX21" s="48">
        <v>4914</v>
      </c>
      <c r="CY21" s="48">
        <v>5258.5</v>
      </c>
      <c r="CZ21" s="48">
        <v>5325.5</v>
      </c>
      <c r="DA21" s="38"/>
      <c r="DB21" s="48">
        <v>5993.1</v>
      </c>
      <c r="DC21" s="48">
        <v>6647.2</v>
      </c>
      <c r="DD21" s="48">
        <v>4644.6000000000004</v>
      </c>
      <c r="DE21" s="48">
        <v>5245</v>
      </c>
      <c r="DF21" s="48">
        <v>6359</v>
      </c>
      <c r="DG21" s="48">
        <v>6809.4</v>
      </c>
      <c r="DH21" s="48">
        <v>6001</v>
      </c>
      <c r="DI21" s="48">
        <v>5464</v>
      </c>
      <c r="DJ21" s="48">
        <v>7476</v>
      </c>
      <c r="DK21" s="48">
        <v>6904</v>
      </c>
      <c r="DL21" s="48">
        <v>6058</v>
      </c>
      <c r="DM21" s="48">
        <v>6517</v>
      </c>
      <c r="DN21" s="38"/>
      <c r="DO21" s="48">
        <v>9154</v>
      </c>
      <c r="DP21" s="48">
        <v>7542</v>
      </c>
      <c r="DQ21" s="48">
        <v>6736</v>
      </c>
      <c r="DR21" s="48">
        <v>7685.5</v>
      </c>
      <c r="DS21" s="48">
        <v>7567.7</v>
      </c>
      <c r="DT21" s="48">
        <v>7492.9</v>
      </c>
      <c r="DU21" s="48">
        <v>7327.8</v>
      </c>
      <c r="DV21" s="48">
        <v>6794.2</v>
      </c>
      <c r="DW21" s="48">
        <v>9088.7999999999993</v>
      </c>
      <c r="DX21" s="48">
        <v>7777</v>
      </c>
      <c r="DY21" s="48">
        <v>6009.6</v>
      </c>
      <c r="DZ21" s="48">
        <v>7742.1</v>
      </c>
      <c r="EA21" s="38"/>
      <c r="EB21" s="48">
        <v>9314.7000000000007</v>
      </c>
      <c r="EC21" s="48">
        <v>8497</v>
      </c>
      <c r="ED21" s="48">
        <v>7792</v>
      </c>
      <c r="EE21" s="48">
        <v>7371.1</v>
      </c>
      <c r="EF21" s="48">
        <v>7935.5</v>
      </c>
      <c r="EG21" s="48">
        <v>7212.5</v>
      </c>
      <c r="EH21" s="48">
        <v>8364.24</v>
      </c>
      <c r="EI21" s="48">
        <v>7655.5</v>
      </c>
      <c r="EJ21" s="48">
        <v>7802</v>
      </c>
      <c r="EK21" s="48">
        <v>6849</v>
      </c>
      <c r="EL21" s="48">
        <v>7305.2</v>
      </c>
      <c r="EM21" s="48">
        <v>8428.2099999999991</v>
      </c>
      <c r="EN21" s="38"/>
      <c r="EO21" s="48">
        <v>8116.4</v>
      </c>
      <c r="EP21" s="48">
        <v>8535.9</v>
      </c>
      <c r="EQ21" s="48">
        <v>8165.2</v>
      </c>
      <c r="ER21" s="48">
        <v>8768.6</v>
      </c>
      <c r="ES21" s="48">
        <v>9748.2999999999993</v>
      </c>
      <c r="ET21" s="48">
        <v>6887</v>
      </c>
      <c r="EU21" s="48">
        <v>9133.7000000000007</v>
      </c>
      <c r="EV21" s="48">
        <v>9234.2000000000007</v>
      </c>
      <c r="EW21" s="48">
        <v>8657.7999999999993</v>
      </c>
      <c r="EX21" s="48">
        <v>9179.6</v>
      </c>
      <c r="EY21" s="48">
        <v>9152.7999999999993</v>
      </c>
      <c r="EZ21" s="48">
        <v>9293.35</v>
      </c>
      <c r="FA21" s="38"/>
      <c r="FB21" s="48">
        <v>9838.1</v>
      </c>
      <c r="FC21" s="48">
        <v>9862.4</v>
      </c>
      <c r="FD21" s="48">
        <v>8198.7999999999993</v>
      </c>
      <c r="FE21" s="48">
        <v>7875.1</v>
      </c>
      <c r="FF21" s="48">
        <v>9638.7000000000007</v>
      </c>
      <c r="FG21" s="48">
        <v>9357.2000000000007</v>
      </c>
      <c r="FH21" s="48">
        <v>11017.2</v>
      </c>
      <c r="FI21" s="48">
        <v>10012.299999999999</v>
      </c>
      <c r="FJ21" s="48">
        <v>10272.700000000001</v>
      </c>
      <c r="FK21" s="48">
        <v>8882.36</v>
      </c>
      <c r="FL21" s="48">
        <v>9986.5</v>
      </c>
      <c r="FM21" s="48">
        <v>10721</v>
      </c>
      <c r="FN21" s="38"/>
      <c r="FO21" s="48">
        <v>9143.4599999999991</v>
      </c>
      <c r="FP21" s="48">
        <v>8841.9599999999991</v>
      </c>
      <c r="FQ21" s="48">
        <v>8794.9500000000007</v>
      </c>
      <c r="FR21" s="48">
        <v>7124.06</v>
      </c>
      <c r="FS21" s="48">
        <v>7444</v>
      </c>
      <c r="FT21" s="48">
        <v>8591.02</v>
      </c>
      <c r="FU21" s="48">
        <v>9326.01</v>
      </c>
      <c r="FV21" s="48">
        <v>9864.8799999999992</v>
      </c>
      <c r="FW21" s="48">
        <v>7478.48</v>
      </c>
      <c r="FX21" s="48">
        <v>7865.08</v>
      </c>
      <c r="FY21" s="48">
        <v>9002.5</v>
      </c>
      <c r="FZ21" s="48">
        <v>8897.2900000000009</v>
      </c>
      <c r="GA21" s="38"/>
      <c r="GB21" s="48">
        <v>12526.1</v>
      </c>
      <c r="GC21" s="48">
        <v>13996.67</v>
      </c>
      <c r="GD21" s="48">
        <v>12047.83</v>
      </c>
      <c r="GE21" s="48">
        <v>10396.049999999999</v>
      </c>
      <c r="GF21" s="48">
        <v>11745.44</v>
      </c>
      <c r="GG21" s="48">
        <v>12057.56</v>
      </c>
      <c r="GH21" s="48">
        <v>14790.3</v>
      </c>
      <c r="GI21" s="48">
        <v>14509.4</v>
      </c>
      <c r="GJ21" s="48">
        <v>17683.38</v>
      </c>
      <c r="GK21" s="48">
        <v>16665.599999999999</v>
      </c>
      <c r="GL21" s="48">
        <v>17736.02</v>
      </c>
      <c r="GM21" s="48">
        <v>17883.349999999999</v>
      </c>
      <c r="GN21" s="38"/>
      <c r="GO21" s="48">
        <v>22778.16</v>
      </c>
      <c r="GP21" s="48">
        <v>20557.38</v>
      </c>
      <c r="GQ21" s="48">
        <v>20710.64</v>
      </c>
      <c r="GR21" s="48">
        <v>20606.27</v>
      </c>
      <c r="GS21" s="48">
        <v>21256.52</v>
      </c>
      <c r="GT21" s="48">
        <v>19724.939999999999</v>
      </c>
      <c r="GU21" s="48">
        <v>20938.02</v>
      </c>
      <c r="GV21" s="48">
        <v>22025.279999999999</v>
      </c>
      <c r="GW21" s="48">
        <v>21143.45</v>
      </c>
      <c r="GX21" s="48">
        <v>18988.7</v>
      </c>
      <c r="GY21" s="48">
        <v>20422.990000000002</v>
      </c>
    </row>
    <row r="22" spans="1:207" x14ac:dyDescent="0.25">
      <c r="A22" s="3" t="s">
        <v>4</v>
      </c>
      <c r="B22" s="34" t="s">
        <v>21</v>
      </c>
      <c r="C22" s="43">
        <v>4175</v>
      </c>
      <c r="D22" s="44">
        <v>4799</v>
      </c>
      <c r="E22" s="44">
        <v>503</v>
      </c>
      <c r="F22" s="44">
        <v>8823.5</v>
      </c>
      <c r="G22" s="44">
        <v>4372.5</v>
      </c>
      <c r="H22" s="44">
        <v>4238</v>
      </c>
      <c r="I22" s="44">
        <v>2925</v>
      </c>
      <c r="J22" s="44">
        <v>3013.5</v>
      </c>
      <c r="K22" s="44">
        <v>2892.5</v>
      </c>
      <c r="L22" s="44">
        <v>3814</v>
      </c>
      <c r="M22" s="44">
        <v>2763.5</v>
      </c>
      <c r="N22" s="38"/>
      <c r="O22" s="43">
        <v>2641</v>
      </c>
      <c r="P22" s="44">
        <v>3626.5</v>
      </c>
      <c r="Q22" s="44">
        <v>2975</v>
      </c>
      <c r="R22" s="44">
        <v>4097.17</v>
      </c>
      <c r="S22" s="44">
        <v>2829.5</v>
      </c>
      <c r="T22" s="44">
        <v>2831</v>
      </c>
      <c r="U22" s="44">
        <v>2163.5</v>
      </c>
      <c r="V22" s="44">
        <v>1644</v>
      </c>
      <c r="W22" s="44">
        <v>3053</v>
      </c>
      <c r="X22" s="44">
        <v>2335.5</v>
      </c>
      <c r="Y22" s="44">
        <v>4863</v>
      </c>
      <c r="Z22" s="44">
        <v>3477</v>
      </c>
      <c r="AA22" s="38"/>
      <c r="AB22" s="44">
        <v>2755</v>
      </c>
      <c r="AC22" s="48">
        <v>3900.5</v>
      </c>
      <c r="AD22" s="48">
        <v>2224</v>
      </c>
      <c r="AE22" s="48">
        <v>5639.1</v>
      </c>
      <c r="AF22" s="48">
        <v>4128.5</v>
      </c>
      <c r="AG22" s="48">
        <v>3356</v>
      </c>
      <c r="AH22" s="48">
        <v>4328.1000000000004</v>
      </c>
      <c r="AI22" s="48">
        <v>5051.51</v>
      </c>
      <c r="AJ22" s="48">
        <v>4456.6000000000004</v>
      </c>
      <c r="AK22" s="48">
        <v>3457.9</v>
      </c>
      <c r="AL22" s="48">
        <v>3576.9</v>
      </c>
      <c r="AM22" s="48">
        <v>2954.7</v>
      </c>
      <c r="AN22" s="38"/>
      <c r="AO22" s="48">
        <v>4463.8999999999996</v>
      </c>
      <c r="AP22" s="48">
        <v>4158.3999999999996</v>
      </c>
      <c r="AQ22" s="48">
        <v>3010.5</v>
      </c>
      <c r="AR22" s="48">
        <v>3803.89</v>
      </c>
      <c r="AS22" s="48">
        <v>5083.8</v>
      </c>
      <c r="AT22" s="48">
        <v>3582</v>
      </c>
      <c r="AU22" s="48">
        <v>4498.3999999999996</v>
      </c>
      <c r="AV22" s="48">
        <v>4862.1000000000004</v>
      </c>
      <c r="AW22" s="48">
        <v>4820.83</v>
      </c>
      <c r="AX22" s="48">
        <v>6183.61</v>
      </c>
      <c r="AY22" s="48">
        <v>5327.3</v>
      </c>
      <c r="AZ22" s="48">
        <v>4929.7299999999996</v>
      </c>
      <c r="BA22" s="38"/>
      <c r="BB22" s="20">
        <v>5802.07</v>
      </c>
      <c r="BC22" s="48">
        <v>6424.52</v>
      </c>
      <c r="BD22" s="48">
        <v>5734.83</v>
      </c>
      <c r="BE22" s="48">
        <v>6195.17</v>
      </c>
      <c r="BF22" s="48">
        <v>2761.7</v>
      </c>
      <c r="BG22" s="48">
        <v>4379.0200000000004</v>
      </c>
      <c r="BH22" s="48">
        <v>4314.43</v>
      </c>
      <c r="BI22" s="48">
        <v>4566.8</v>
      </c>
      <c r="BJ22" s="48">
        <v>3813.13</v>
      </c>
      <c r="BK22" s="48">
        <v>4057.67</v>
      </c>
      <c r="BL22" s="48">
        <v>4854.37</v>
      </c>
      <c r="BM22" s="48">
        <v>4773.51</v>
      </c>
      <c r="BN22" s="38"/>
      <c r="BO22" s="20">
        <v>5756.67</v>
      </c>
      <c r="BP22" s="48">
        <v>4877.67</v>
      </c>
      <c r="BQ22" s="48">
        <v>5404.81</v>
      </c>
      <c r="BR22" s="48">
        <v>6362.71</v>
      </c>
      <c r="BS22" s="48">
        <v>6504.78</v>
      </c>
      <c r="BT22" s="48">
        <v>4807.95</v>
      </c>
      <c r="BU22" s="48">
        <v>7493.7</v>
      </c>
      <c r="BV22" s="48">
        <v>6448.55</v>
      </c>
      <c r="BW22" s="48">
        <v>6046.02</v>
      </c>
      <c r="BX22" s="48">
        <v>5793.28</v>
      </c>
      <c r="BY22" s="48">
        <v>5843.94</v>
      </c>
      <c r="BZ22" s="48">
        <v>6017.41</v>
      </c>
      <c r="CA22" s="38"/>
      <c r="CB22" s="20">
        <v>7048.01</v>
      </c>
      <c r="CC22" s="48">
        <v>5393.9</v>
      </c>
      <c r="CD22" s="48">
        <v>6164.8</v>
      </c>
      <c r="CE22" s="48">
        <v>4643</v>
      </c>
      <c r="CF22" s="48">
        <v>5500</v>
      </c>
      <c r="CG22" s="48">
        <v>5532</v>
      </c>
      <c r="CH22" s="48">
        <v>5252</v>
      </c>
      <c r="CI22" s="48">
        <v>7016</v>
      </c>
      <c r="CJ22" s="48">
        <v>6095</v>
      </c>
      <c r="CK22" s="48">
        <v>5332</v>
      </c>
      <c r="CL22" s="48">
        <v>6020</v>
      </c>
      <c r="CM22" s="48">
        <v>6162</v>
      </c>
      <c r="CN22" s="38"/>
      <c r="CO22" s="48">
        <v>6671.94</v>
      </c>
      <c r="CP22" s="48">
        <v>6170.91</v>
      </c>
      <c r="CQ22" s="48">
        <v>5521.9</v>
      </c>
      <c r="CR22" s="48">
        <v>5783.65</v>
      </c>
      <c r="CS22" s="48">
        <v>5204.2299999999996</v>
      </c>
      <c r="CT22" s="48">
        <v>5536.76</v>
      </c>
      <c r="CU22" s="48">
        <v>5098</v>
      </c>
      <c r="CV22" s="48">
        <v>5600</v>
      </c>
      <c r="CW22" s="48">
        <v>4664.3999999999996</v>
      </c>
      <c r="CX22" s="48">
        <v>5363.12</v>
      </c>
      <c r="CY22" s="48">
        <v>5450.92</v>
      </c>
      <c r="CZ22" s="48">
        <v>5425.84</v>
      </c>
      <c r="DA22" s="38"/>
      <c r="DB22" s="48">
        <v>6128.23</v>
      </c>
      <c r="DC22" s="48">
        <v>5986.29</v>
      </c>
      <c r="DD22" s="48">
        <v>4233.5200000000004</v>
      </c>
      <c r="DE22" s="48">
        <v>5415.19</v>
      </c>
      <c r="DF22" s="48">
        <v>5992.52</v>
      </c>
      <c r="DG22" s="48">
        <v>6405</v>
      </c>
      <c r="DH22" s="48">
        <v>4767</v>
      </c>
      <c r="DI22" s="48">
        <v>5144</v>
      </c>
      <c r="DJ22" s="48">
        <v>6138</v>
      </c>
      <c r="DK22" s="48">
        <v>5977</v>
      </c>
      <c r="DL22" s="48">
        <v>5834</v>
      </c>
      <c r="DM22" s="48">
        <v>5493</v>
      </c>
      <c r="DN22" s="38"/>
      <c r="DO22" s="48">
        <v>6773</v>
      </c>
      <c r="DP22" s="48">
        <v>5773</v>
      </c>
      <c r="DQ22" s="48">
        <v>6210.67</v>
      </c>
      <c r="DR22" s="48">
        <v>5450.26</v>
      </c>
      <c r="DS22" s="48">
        <v>5772.8</v>
      </c>
      <c r="DT22" s="48">
        <v>6173.61</v>
      </c>
      <c r="DU22" s="48">
        <v>5193.18</v>
      </c>
      <c r="DV22" s="48">
        <v>5211.5200000000004</v>
      </c>
      <c r="DW22" s="48">
        <v>6832.8</v>
      </c>
      <c r="DX22" s="48">
        <v>6025.6</v>
      </c>
      <c r="DY22" s="48">
        <v>5099</v>
      </c>
      <c r="DZ22" s="48">
        <v>5985.19</v>
      </c>
      <c r="EA22" s="38"/>
      <c r="EB22" s="48">
        <v>7041.62</v>
      </c>
      <c r="EC22" s="48">
        <v>6138.39</v>
      </c>
      <c r="ED22" s="48">
        <v>5729.98</v>
      </c>
      <c r="EE22" s="48">
        <v>5548.54</v>
      </c>
      <c r="EF22" s="48">
        <v>6302.07</v>
      </c>
      <c r="EG22" s="48">
        <v>5742.76</v>
      </c>
      <c r="EH22" s="48">
        <v>6196.96</v>
      </c>
      <c r="EI22" s="48">
        <v>6275.79</v>
      </c>
      <c r="EJ22" s="48">
        <v>6162.7</v>
      </c>
      <c r="EK22" s="48">
        <v>5449.21</v>
      </c>
      <c r="EL22" s="48">
        <v>5913.67</v>
      </c>
      <c r="EM22" s="48">
        <v>5806.06</v>
      </c>
      <c r="EN22" s="38"/>
      <c r="EO22" s="48">
        <v>6131.08</v>
      </c>
      <c r="EP22" s="48">
        <v>6337.75</v>
      </c>
      <c r="EQ22" s="48">
        <v>5771.75</v>
      </c>
      <c r="ER22" s="48">
        <v>5900.53</v>
      </c>
      <c r="ES22" s="48">
        <v>6433.15</v>
      </c>
      <c r="ET22" s="48">
        <v>4949.17</v>
      </c>
      <c r="EU22" s="48">
        <v>5969.45</v>
      </c>
      <c r="EV22" s="48">
        <v>6107.68</v>
      </c>
      <c r="EW22" s="48">
        <v>5619.97</v>
      </c>
      <c r="EX22" s="48">
        <v>6204.54</v>
      </c>
      <c r="EY22" s="48">
        <v>5853.18</v>
      </c>
      <c r="EZ22" s="48">
        <v>5718.13</v>
      </c>
      <c r="FA22" s="38"/>
      <c r="FB22" s="48">
        <v>6419.4</v>
      </c>
      <c r="FC22" s="48">
        <v>6653.78</v>
      </c>
      <c r="FD22" s="48">
        <v>5269.3</v>
      </c>
      <c r="FE22" s="48">
        <v>5400.45</v>
      </c>
      <c r="FF22" s="48">
        <v>5870.82</v>
      </c>
      <c r="FG22" s="48">
        <v>5379.3</v>
      </c>
      <c r="FH22" s="48">
        <v>6701.66</v>
      </c>
      <c r="FI22" s="48">
        <v>6400.5</v>
      </c>
      <c r="FJ22" s="48">
        <v>6221.14</v>
      </c>
      <c r="FK22" s="48">
        <v>5543.98</v>
      </c>
      <c r="FL22" s="48">
        <v>6059.82</v>
      </c>
      <c r="FM22" s="48">
        <v>5966.72</v>
      </c>
      <c r="FN22" s="38"/>
      <c r="FO22" s="48">
        <v>5532.44</v>
      </c>
      <c r="FP22" s="48">
        <v>5649.12</v>
      </c>
      <c r="FQ22" s="48">
        <v>4948.43</v>
      </c>
      <c r="FR22" s="48">
        <v>4714.79</v>
      </c>
      <c r="FS22" s="48">
        <v>4897.4799999999996</v>
      </c>
      <c r="FT22" s="48">
        <v>5529.8</v>
      </c>
      <c r="FU22" s="48">
        <v>5867.15</v>
      </c>
      <c r="FV22" s="48">
        <v>5529.98</v>
      </c>
      <c r="FW22" s="48">
        <v>4530.2299999999996</v>
      </c>
      <c r="FX22" s="48">
        <v>4532.8999999999996</v>
      </c>
      <c r="FY22" s="48">
        <v>4800.8</v>
      </c>
      <c r="FZ22" s="48">
        <v>5137.6899999999996</v>
      </c>
      <c r="GA22" s="38"/>
      <c r="GB22" s="48">
        <v>7032.17</v>
      </c>
      <c r="GC22" s="48">
        <v>7131.68</v>
      </c>
      <c r="GD22" s="48">
        <v>6488.3</v>
      </c>
      <c r="GE22" s="48">
        <v>6330.58</v>
      </c>
      <c r="GF22" s="48">
        <v>6427.64</v>
      </c>
      <c r="GG22" s="48">
        <v>6405.98</v>
      </c>
      <c r="GH22" s="48">
        <v>7730.4</v>
      </c>
      <c r="GI22" s="48">
        <v>7680.36</v>
      </c>
      <c r="GJ22" s="48">
        <v>8532.49</v>
      </c>
      <c r="GK22" s="48">
        <v>8791.9599999999991</v>
      </c>
      <c r="GL22" s="48">
        <v>8595.42</v>
      </c>
      <c r="GM22" s="48">
        <v>9019.9500000000007</v>
      </c>
      <c r="GN22" s="38"/>
      <c r="GO22" s="48">
        <v>10643.25</v>
      </c>
      <c r="GP22" s="48">
        <v>9553.4500000000007</v>
      </c>
      <c r="GQ22" s="48">
        <v>9978.18</v>
      </c>
      <c r="GR22" s="48">
        <v>10224.799999999999</v>
      </c>
      <c r="GS22" s="48">
        <v>10114.629999999999</v>
      </c>
      <c r="GT22" s="48">
        <v>9968.66</v>
      </c>
      <c r="GU22" s="48">
        <v>10153.34</v>
      </c>
      <c r="GV22" s="48">
        <v>10440.4</v>
      </c>
      <c r="GW22" s="48">
        <v>10677.37</v>
      </c>
      <c r="GX22" s="48">
        <v>9522.1200000000008</v>
      </c>
      <c r="GY22" s="48">
        <v>10189.620000000001</v>
      </c>
    </row>
    <row r="23" spans="1:207" x14ac:dyDescent="0.25">
      <c r="A23" s="3" t="s">
        <v>5</v>
      </c>
      <c r="B23" s="34" t="s">
        <v>21</v>
      </c>
      <c r="C23" s="43">
        <v>3154</v>
      </c>
      <c r="D23" s="44">
        <v>3319</v>
      </c>
      <c r="E23" s="44">
        <v>256</v>
      </c>
      <c r="F23" s="44">
        <v>6415</v>
      </c>
      <c r="G23" s="44">
        <v>3351</v>
      </c>
      <c r="H23" s="44">
        <v>4372.33</v>
      </c>
      <c r="I23" s="44">
        <v>2434</v>
      </c>
      <c r="J23" s="44">
        <v>2923</v>
      </c>
      <c r="K23" s="44">
        <v>2685.5</v>
      </c>
      <c r="L23" s="44">
        <v>3660.5</v>
      </c>
      <c r="M23" s="44">
        <v>3222.5</v>
      </c>
      <c r="N23" s="38"/>
      <c r="O23" s="43">
        <v>2766</v>
      </c>
      <c r="P23" s="44">
        <v>4488</v>
      </c>
      <c r="Q23" s="44">
        <v>3371.49</v>
      </c>
      <c r="R23" s="44">
        <v>4353.34</v>
      </c>
      <c r="S23" s="44">
        <v>3781.01</v>
      </c>
      <c r="T23" s="44">
        <v>3113.51</v>
      </c>
      <c r="U23" s="44">
        <v>2105.4899999999998</v>
      </c>
      <c r="V23" s="44">
        <v>2865.5</v>
      </c>
      <c r="W23" s="44">
        <v>4333.5</v>
      </c>
      <c r="X23" s="44">
        <v>3414</v>
      </c>
      <c r="Y23" s="44">
        <v>5480.51</v>
      </c>
      <c r="Z23" s="44">
        <v>5599.5</v>
      </c>
      <c r="AA23" s="38"/>
      <c r="AB23" s="44">
        <v>4682.51</v>
      </c>
      <c r="AC23" s="48">
        <v>8475.64</v>
      </c>
      <c r="AD23" s="48">
        <v>6635</v>
      </c>
      <c r="AE23" s="48">
        <v>10501</v>
      </c>
      <c r="AF23" s="48">
        <v>7849.88</v>
      </c>
      <c r="AG23" s="48">
        <v>8109.99</v>
      </c>
      <c r="AH23" s="48">
        <v>8910.83</v>
      </c>
      <c r="AI23" s="48">
        <v>9200.74</v>
      </c>
      <c r="AJ23" s="48">
        <v>8842.99</v>
      </c>
      <c r="AK23" s="48">
        <v>8398.7999999999993</v>
      </c>
      <c r="AL23" s="48">
        <v>9248.4</v>
      </c>
      <c r="AM23" s="48">
        <v>7834.49</v>
      </c>
      <c r="AN23" s="38"/>
      <c r="AO23" s="48">
        <v>10054.11</v>
      </c>
      <c r="AP23" s="48">
        <v>8723.6200000000008</v>
      </c>
      <c r="AQ23" s="48">
        <v>7741.26</v>
      </c>
      <c r="AR23" s="48">
        <v>7536.86</v>
      </c>
      <c r="AS23" s="48">
        <v>10227.9</v>
      </c>
      <c r="AT23" s="48">
        <v>7150.08</v>
      </c>
      <c r="AU23" s="48">
        <v>8721.16</v>
      </c>
      <c r="AV23" s="48">
        <v>8089.99</v>
      </c>
      <c r="AW23" s="48">
        <v>7527.41</v>
      </c>
      <c r="AX23" s="48">
        <v>8846.01</v>
      </c>
      <c r="AY23" s="48">
        <v>7371.17</v>
      </c>
      <c r="AZ23" s="48">
        <v>7177.09</v>
      </c>
      <c r="BA23" s="38"/>
      <c r="BB23" s="20">
        <v>7186.01</v>
      </c>
      <c r="BC23" s="48">
        <v>9242.3700000000008</v>
      </c>
      <c r="BD23" s="48">
        <v>9860.35</v>
      </c>
      <c r="BE23" s="48">
        <v>7747.42</v>
      </c>
      <c r="BF23" s="48">
        <v>4976.1099999999997</v>
      </c>
      <c r="BG23" s="48">
        <v>7160.24</v>
      </c>
      <c r="BH23" s="48">
        <v>6842.62</v>
      </c>
      <c r="BI23" s="48">
        <v>6858.01</v>
      </c>
      <c r="BJ23" s="48">
        <v>6785.9</v>
      </c>
      <c r="BK23" s="48">
        <v>6581.82</v>
      </c>
      <c r="BL23" s="48">
        <v>6764.48</v>
      </c>
      <c r="BM23" s="48">
        <v>7095.08</v>
      </c>
      <c r="BN23" s="38"/>
      <c r="BO23" s="20">
        <v>8136.08</v>
      </c>
      <c r="BP23" s="48">
        <v>7211.47</v>
      </c>
      <c r="BQ23" s="48">
        <v>8259.5499999999993</v>
      </c>
      <c r="BR23" s="48">
        <v>7592.11</v>
      </c>
      <c r="BS23" s="48">
        <v>8279.56</v>
      </c>
      <c r="BT23" s="48">
        <v>6920.78</v>
      </c>
      <c r="BU23" s="48">
        <v>9876.14</v>
      </c>
      <c r="BV23" s="48">
        <v>8427.0499999999993</v>
      </c>
      <c r="BW23" s="48">
        <v>8183.47</v>
      </c>
      <c r="BX23" s="48">
        <v>6866.9</v>
      </c>
      <c r="BY23" s="48">
        <v>7371.86</v>
      </c>
      <c r="BZ23" s="48">
        <v>7663.28</v>
      </c>
      <c r="CA23" s="38"/>
      <c r="CB23" s="20">
        <v>8837.11</v>
      </c>
      <c r="CC23" s="48">
        <v>7683.06</v>
      </c>
      <c r="CD23" s="48">
        <v>8437.48</v>
      </c>
      <c r="CE23" s="48">
        <v>7414</v>
      </c>
      <c r="CF23" s="48">
        <v>7937</v>
      </c>
      <c r="CG23" s="48">
        <v>7986</v>
      </c>
      <c r="CH23" s="48">
        <v>7552</v>
      </c>
      <c r="CI23" s="48">
        <v>8620</v>
      </c>
      <c r="CJ23" s="48">
        <v>8357</v>
      </c>
      <c r="CK23" s="48">
        <v>7464</v>
      </c>
      <c r="CL23" s="48">
        <v>8538</v>
      </c>
      <c r="CM23" s="48">
        <v>8265</v>
      </c>
      <c r="CN23" s="38"/>
      <c r="CO23" s="48">
        <v>8944.23</v>
      </c>
      <c r="CP23" s="48">
        <v>8117.78</v>
      </c>
      <c r="CQ23" s="48">
        <v>7706.11</v>
      </c>
      <c r="CR23" s="48">
        <v>8064.01</v>
      </c>
      <c r="CS23" s="48">
        <v>7527.81</v>
      </c>
      <c r="CT23" s="48">
        <v>7951.96</v>
      </c>
      <c r="CU23" s="48">
        <v>7372</v>
      </c>
      <c r="CV23" s="48">
        <v>7828</v>
      </c>
      <c r="CW23" s="48">
        <v>7818.78</v>
      </c>
      <c r="CX23" s="48">
        <v>7777.65</v>
      </c>
      <c r="CY23" s="48">
        <v>8177.93</v>
      </c>
      <c r="CZ23" s="48">
        <v>7743.02</v>
      </c>
      <c r="DA23" s="38"/>
      <c r="DB23" s="48">
        <v>9181.1</v>
      </c>
      <c r="DC23" s="48">
        <v>8777.0499999999993</v>
      </c>
      <c r="DD23" s="48">
        <v>6889.35</v>
      </c>
      <c r="DE23" s="48">
        <v>7412.84</v>
      </c>
      <c r="DF23" s="48">
        <v>8070.09</v>
      </c>
      <c r="DG23" s="48">
        <v>8712</v>
      </c>
      <c r="DH23" s="48">
        <v>7688</v>
      </c>
      <c r="DI23" s="48">
        <v>7429</v>
      </c>
      <c r="DJ23" s="48">
        <v>8522</v>
      </c>
      <c r="DK23" s="48">
        <v>8331</v>
      </c>
      <c r="DL23" s="48">
        <v>7613</v>
      </c>
      <c r="DM23" s="48">
        <v>7576</v>
      </c>
      <c r="DN23" s="38"/>
      <c r="DO23" s="48">
        <v>9382</v>
      </c>
      <c r="DP23" s="48">
        <v>8289</v>
      </c>
      <c r="DQ23" s="48">
        <v>7954.46</v>
      </c>
      <c r="DR23" s="48">
        <v>7392.91</v>
      </c>
      <c r="DS23" s="48">
        <v>7703.43</v>
      </c>
      <c r="DT23" s="48">
        <v>7419.27</v>
      </c>
      <c r="DU23" s="48">
        <v>6542.58</v>
      </c>
      <c r="DV23" s="48">
        <v>7117.55</v>
      </c>
      <c r="DW23" s="48">
        <v>7848.49</v>
      </c>
      <c r="DX23" s="48">
        <v>7205.72</v>
      </c>
      <c r="DY23" s="48">
        <v>6965.56</v>
      </c>
      <c r="DZ23" s="48">
        <v>7510.58</v>
      </c>
      <c r="EA23" s="38"/>
      <c r="EB23" s="48">
        <v>9218.1</v>
      </c>
      <c r="EC23" s="48">
        <v>7958.91</v>
      </c>
      <c r="ED23" s="48">
        <v>8078.41</v>
      </c>
      <c r="EE23" s="48">
        <v>6627.51</v>
      </c>
      <c r="EF23" s="48">
        <v>6846.21</v>
      </c>
      <c r="EG23" s="48">
        <v>6455.11</v>
      </c>
      <c r="EH23" s="48">
        <v>6670.81</v>
      </c>
      <c r="EI23" s="48">
        <v>6964.96</v>
      </c>
      <c r="EJ23" s="48">
        <v>6480.57</v>
      </c>
      <c r="EK23" s="48">
        <v>6194.08</v>
      </c>
      <c r="EL23" s="48">
        <v>5949.86</v>
      </c>
      <c r="EM23" s="48">
        <v>6296.92</v>
      </c>
      <c r="EN23" s="38"/>
      <c r="EO23" s="48">
        <v>6431.54</v>
      </c>
      <c r="EP23" s="48">
        <v>6687.7</v>
      </c>
      <c r="EQ23" s="48">
        <v>6135.29</v>
      </c>
      <c r="ER23" s="48">
        <v>6258.08</v>
      </c>
      <c r="ES23" s="48">
        <v>6243.85</v>
      </c>
      <c r="ET23" s="48">
        <v>4982.3599999999997</v>
      </c>
      <c r="EU23" s="48">
        <v>6377.58</v>
      </c>
      <c r="EV23" s="48">
        <v>6865.44</v>
      </c>
      <c r="EW23" s="48">
        <v>6083.63</v>
      </c>
      <c r="EX23" s="48">
        <v>5986.35</v>
      </c>
      <c r="EY23" s="48">
        <v>6452.79</v>
      </c>
      <c r="EZ23" s="48">
        <v>5837.47</v>
      </c>
      <c r="FA23" s="38"/>
      <c r="FB23" s="48">
        <v>6579.21</v>
      </c>
      <c r="FC23" s="48">
        <v>6605.9</v>
      </c>
      <c r="FD23" s="48">
        <v>6155.45</v>
      </c>
      <c r="FE23" s="48">
        <v>6083.71</v>
      </c>
      <c r="FF23" s="48">
        <v>6168.03</v>
      </c>
      <c r="FG23" s="48">
        <v>6360.72</v>
      </c>
      <c r="FH23" s="48">
        <v>6632.35</v>
      </c>
      <c r="FI23" s="48">
        <v>6734.99</v>
      </c>
      <c r="FJ23" s="48">
        <v>6699.4</v>
      </c>
      <c r="FK23" s="48">
        <v>6161.77</v>
      </c>
      <c r="FL23" s="48">
        <v>6129.63</v>
      </c>
      <c r="FM23" s="48">
        <v>5715.77</v>
      </c>
      <c r="FN23" s="38"/>
      <c r="FO23" s="48">
        <v>5988.19</v>
      </c>
      <c r="FP23" s="48">
        <v>5836.1</v>
      </c>
      <c r="FQ23" s="48">
        <v>5522.74</v>
      </c>
      <c r="FR23" s="48">
        <v>5001.68</v>
      </c>
      <c r="FS23" s="48">
        <v>5001.79</v>
      </c>
      <c r="FT23" s="48">
        <v>4662.7</v>
      </c>
      <c r="FU23" s="48">
        <v>4946.59</v>
      </c>
      <c r="FV23" s="48">
        <v>5114.4399999999996</v>
      </c>
      <c r="FW23" s="48">
        <v>4551.6899999999996</v>
      </c>
      <c r="FX23" s="48">
        <v>4768.7</v>
      </c>
      <c r="FY23" s="48">
        <v>4267.9799999999996</v>
      </c>
      <c r="FZ23" s="48">
        <v>4271.32</v>
      </c>
      <c r="GA23" s="38"/>
      <c r="GB23" s="48">
        <v>5770.14</v>
      </c>
      <c r="GC23" s="48">
        <v>5749.97</v>
      </c>
      <c r="GD23" s="48">
        <v>5937.02</v>
      </c>
      <c r="GE23" s="48">
        <v>5152.8</v>
      </c>
      <c r="GF23" s="48">
        <v>4861.63</v>
      </c>
      <c r="GG23" s="48">
        <v>5026.03</v>
      </c>
      <c r="GH23" s="48">
        <v>5884.97</v>
      </c>
      <c r="GI23" s="48">
        <v>6209.35</v>
      </c>
      <c r="GJ23" s="48">
        <v>6273.26</v>
      </c>
      <c r="GK23" s="48">
        <v>6289.25</v>
      </c>
      <c r="GL23" s="48">
        <v>6264.06</v>
      </c>
      <c r="GM23" s="48">
        <v>6448.01</v>
      </c>
      <c r="GN23" s="38"/>
      <c r="GO23" s="48">
        <v>7960.68</v>
      </c>
      <c r="GP23" s="48">
        <v>6968.27</v>
      </c>
      <c r="GQ23" s="48">
        <v>7660.38</v>
      </c>
      <c r="GR23" s="48">
        <v>7438</v>
      </c>
      <c r="GS23" s="48">
        <v>7332.61</v>
      </c>
      <c r="GT23" s="48">
        <v>6947.16</v>
      </c>
      <c r="GU23" s="48">
        <v>7036</v>
      </c>
      <c r="GV23" s="48">
        <v>8071.72</v>
      </c>
      <c r="GW23" s="48">
        <v>7223.91</v>
      </c>
      <c r="GX23" s="48">
        <v>6805.89</v>
      </c>
      <c r="GY23" s="48">
        <v>6984.25</v>
      </c>
    </row>
    <row r="24" spans="1:207" x14ac:dyDescent="0.25">
      <c r="A24" s="3" t="s">
        <v>6</v>
      </c>
      <c r="B24" s="34" t="s">
        <v>21</v>
      </c>
      <c r="C24" s="43">
        <v>567</v>
      </c>
      <c r="D24" s="44">
        <v>618</v>
      </c>
      <c r="E24" s="44">
        <v>40</v>
      </c>
      <c r="F24" s="44">
        <v>1351</v>
      </c>
      <c r="G24" s="44">
        <v>766</v>
      </c>
      <c r="H24" s="44">
        <v>779</v>
      </c>
      <c r="I24" s="44">
        <v>520.5</v>
      </c>
      <c r="J24" s="44">
        <v>514</v>
      </c>
      <c r="K24" s="44">
        <v>429</v>
      </c>
      <c r="L24" s="44">
        <v>530</v>
      </c>
      <c r="M24" s="44">
        <v>479</v>
      </c>
      <c r="N24" s="38"/>
      <c r="O24" s="43">
        <v>395</v>
      </c>
      <c r="P24" s="44">
        <v>564</v>
      </c>
      <c r="Q24" s="44">
        <v>570</v>
      </c>
      <c r="R24" s="44">
        <v>667</v>
      </c>
      <c r="S24" s="44">
        <v>634</v>
      </c>
      <c r="T24" s="44">
        <v>511</v>
      </c>
      <c r="U24" s="44">
        <v>387</v>
      </c>
      <c r="V24" s="44">
        <v>509</v>
      </c>
      <c r="W24" s="44">
        <v>585</v>
      </c>
      <c r="X24" s="44">
        <v>536</v>
      </c>
      <c r="Y24" s="44">
        <v>734</v>
      </c>
      <c r="Z24" s="44">
        <v>805</v>
      </c>
      <c r="AA24" s="38"/>
      <c r="AB24" s="44">
        <v>902</v>
      </c>
      <c r="AC24" s="48">
        <v>1203</v>
      </c>
      <c r="AD24" s="48">
        <v>996</v>
      </c>
      <c r="AE24" s="48">
        <v>1117</v>
      </c>
      <c r="AF24" s="48">
        <v>1116</v>
      </c>
      <c r="AG24" s="48">
        <v>1190</v>
      </c>
      <c r="AH24" s="48">
        <v>1193</v>
      </c>
      <c r="AI24" s="48">
        <v>1128</v>
      </c>
      <c r="AJ24" s="48">
        <v>1178</v>
      </c>
      <c r="AK24" s="48">
        <v>1226</v>
      </c>
      <c r="AL24" s="48">
        <v>1166</v>
      </c>
      <c r="AM24" s="48">
        <v>941</v>
      </c>
      <c r="AN24" s="38"/>
      <c r="AO24" s="48">
        <v>1141</v>
      </c>
      <c r="AP24" s="48">
        <v>965</v>
      </c>
      <c r="AQ24" s="48">
        <v>971</v>
      </c>
      <c r="AR24" s="48">
        <v>828</v>
      </c>
      <c r="AS24" s="48">
        <v>926</v>
      </c>
      <c r="AT24" s="48">
        <v>827</v>
      </c>
      <c r="AU24" s="48">
        <v>906</v>
      </c>
      <c r="AV24" s="48">
        <v>796</v>
      </c>
      <c r="AW24" s="48">
        <v>628.5</v>
      </c>
      <c r="AX24" s="48">
        <v>776.5</v>
      </c>
      <c r="AY24" s="48">
        <v>661</v>
      </c>
      <c r="AZ24" s="48">
        <v>815.5</v>
      </c>
      <c r="BA24" s="38"/>
      <c r="BB24" s="20">
        <v>713.5</v>
      </c>
      <c r="BC24" s="48">
        <v>956</v>
      </c>
      <c r="BD24" s="48">
        <v>1189</v>
      </c>
      <c r="BE24" s="48">
        <v>641.9</v>
      </c>
      <c r="BF24" s="48">
        <v>564.6</v>
      </c>
      <c r="BG24" s="48">
        <v>691.1</v>
      </c>
      <c r="BH24" s="48">
        <v>723.3</v>
      </c>
      <c r="BI24" s="48">
        <v>671.5</v>
      </c>
      <c r="BJ24" s="48">
        <v>577.5</v>
      </c>
      <c r="BK24" s="48">
        <v>589</v>
      </c>
      <c r="BL24" s="48">
        <v>635</v>
      </c>
      <c r="BM24" s="48">
        <v>591.5</v>
      </c>
      <c r="BN24" s="38"/>
      <c r="BO24" s="20">
        <v>759</v>
      </c>
      <c r="BP24" s="48">
        <v>590</v>
      </c>
      <c r="BQ24" s="48">
        <v>673.5</v>
      </c>
      <c r="BR24" s="48">
        <v>532</v>
      </c>
      <c r="BS24" s="48">
        <v>646.55999999999995</v>
      </c>
      <c r="BT24" s="48">
        <v>606.5</v>
      </c>
      <c r="BU24" s="48">
        <v>584</v>
      </c>
      <c r="BV24" s="48">
        <v>551</v>
      </c>
      <c r="BW24" s="48">
        <v>637.5</v>
      </c>
      <c r="BX24" s="48">
        <v>542</v>
      </c>
      <c r="BY24" s="48">
        <v>558</v>
      </c>
      <c r="BZ24" s="48">
        <v>496</v>
      </c>
      <c r="CA24" s="38"/>
      <c r="CB24" s="20">
        <v>581</v>
      </c>
      <c r="CC24" s="48">
        <v>501.5</v>
      </c>
      <c r="CD24" s="48">
        <v>636.5</v>
      </c>
      <c r="CE24" s="48">
        <v>500</v>
      </c>
      <c r="CF24" s="48">
        <v>480</v>
      </c>
      <c r="CG24" s="48">
        <v>559</v>
      </c>
      <c r="CH24" s="48">
        <v>488</v>
      </c>
      <c r="CI24" s="48">
        <v>667</v>
      </c>
      <c r="CJ24" s="48">
        <v>658</v>
      </c>
      <c r="CK24" s="48">
        <v>630</v>
      </c>
      <c r="CL24" s="48">
        <v>630</v>
      </c>
      <c r="CM24" s="48">
        <v>673</v>
      </c>
      <c r="CN24" s="38"/>
      <c r="CO24" s="48">
        <v>823.5</v>
      </c>
      <c r="CP24" s="48">
        <v>642.5</v>
      </c>
      <c r="CQ24" s="48">
        <v>542.5</v>
      </c>
      <c r="CR24" s="48">
        <v>616.5</v>
      </c>
      <c r="CS24" s="48">
        <v>544.5</v>
      </c>
      <c r="CT24" s="48">
        <v>637.5</v>
      </c>
      <c r="CU24" s="48">
        <v>583</v>
      </c>
      <c r="CV24" s="48">
        <v>622</v>
      </c>
      <c r="CW24" s="48">
        <v>591.5</v>
      </c>
      <c r="CX24" s="48">
        <v>632.5</v>
      </c>
      <c r="CY24" s="48">
        <v>646</v>
      </c>
      <c r="CZ24" s="48">
        <v>684</v>
      </c>
      <c r="DA24" s="38"/>
      <c r="DB24" s="48">
        <v>714</v>
      </c>
      <c r="DC24" s="48">
        <v>716.5</v>
      </c>
      <c r="DD24" s="48">
        <v>533.5</v>
      </c>
      <c r="DE24" s="48">
        <v>555</v>
      </c>
      <c r="DF24" s="48">
        <v>623.5</v>
      </c>
      <c r="DG24" s="48">
        <v>683</v>
      </c>
      <c r="DH24" s="48">
        <v>485</v>
      </c>
      <c r="DI24" s="48">
        <v>519</v>
      </c>
      <c r="DJ24" s="48">
        <v>586</v>
      </c>
      <c r="DK24" s="48">
        <v>574</v>
      </c>
      <c r="DL24" s="48">
        <v>583</v>
      </c>
      <c r="DM24" s="48">
        <v>488</v>
      </c>
      <c r="DN24" s="38"/>
      <c r="DO24" s="48">
        <v>649</v>
      </c>
      <c r="DP24" s="48">
        <v>583</v>
      </c>
      <c r="DQ24" s="48">
        <v>605</v>
      </c>
      <c r="DR24" s="48">
        <v>451</v>
      </c>
      <c r="DS24" s="48">
        <v>531</v>
      </c>
      <c r="DT24" s="48">
        <v>474</v>
      </c>
      <c r="DU24" s="48">
        <v>485</v>
      </c>
      <c r="DV24" s="48">
        <v>498</v>
      </c>
      <c r="DW24" s="48">
        <v>590</v>
      </c>
      <c r="DX24" s="48">
        <v>565</v>
      </c>
      <c r="DY24" s="48">
        <v>505</v>
      </c>
      <c r="DZ24" s="48">
        <v>469</v>
      </c>
      <c r="EA24" s="38"/>
      <c r="EB24" s="48">
        <v>677</v>
      </c>
      <c r="EC24" s="48">
        <v>516</v>
      </c>
      <c r="ED24" s="48">
        <v>650</v>
      </c>
      <c r="EE24" s="48">
        <v>1280</v>
      </c>
      <c r="EF24" s="48">
        <v>1380</v>
      </c>
      <c r="EG24" s="48">
        <v>1569</v>
      </c>
      <c r="EH24" s="48">
        <v>1616</v>
      </c>
      <c r="EI24" s="48">
        <v>1971</v>
      </c>
      <c r="EJ24" s="48">
        <v>1547</v>
      </c>
      <c r="EK24" s="48">
        <v>1468</v>
      </c>
      <c r="EL24" s="48">
        <v>1264</v>
      </c>
      <c r="EM24" s="48">
        <v>1476</v>
      </c>
      <c r="EN24" s="38"/>
      <c r="EO24" s="48">
        <v>1477</v>
      </c>
      <c r="EP24" s="48">
        <v>1586</v>
      </c>
      <c r="EQ24" s="48">
        <v>1511.64</v>
      </c>
      <c r="ER24" s="48">
        <v>1605</v>
      </c>
      <c r="ES24" s="48">
        <v>1302</v>
      </c>
      <c r="ET24" s="48">
        <v>1032</v>
      </c>
      <c r="EU24" s="48">
        <v>1503</v>
      </c>
      <c r="EV24" s="48">
        <v>1693</v>
      </c>
      <c r="EW24" s="48">
        <v>1341</v>
      </c>
      <c r="EX24" s="48">
        <v>1206</v>
      </c>
      <c r="EY24" s="48">
        <v>1245</v>
      </c>
      <c r="EZ24" s="48">
        <v>1362</v>
      </c>
      <c r="FA24" s="38"/>
      <c r="FB24" s="48">
        <v>1694</v>
      </c>
      <c r="FC24" s="48">
        <v>1706</v>
      </c>
      <c r="FD24" s="48">
        <v>1510</v>
      </c>
      <c r="FE24" s="48">
        <v>1451</v>
      </c>
      <c r="FF24" s="48">
        <v>1540</v>
      </c>
      <c r="FG24" s="48">
        <v>1386.79</v>
      </c>
      <c r="FH24" s="48">
        <v>1562</v>
      </c>
      <c r="FI24" s="48">
        <v>1505</v>
      </c>
      <c r="FJ24" s="48">
        <v>1425</v>
      </c>
      <c r="FK24" s="48">
        <v>1309</v>
      </c>
      <c r="FL24" s="48">
        <v>1297.94</v>
      </c>
      <c r="FM24" s="48">
        <v>1230.58</v>
      </c>
      <c r="FN24" s="38"/>
      <c r="FO24" s="48">
        <v>1372.66</v>
      </c>
      <c r="FP24" s="48">
        <v>1355.37</v>
      </c>
      <c r="FQ24" s="48">
        <v>1126</v>
      </c>
      <c r="FR24" s="48">
        <v>1049.6600000000001</v>
      </c>
      <c r="FS24" s="48">
        <v>1062.21</v>
      </c>
      <c r="FT24" s="48">
        <v>964.54</v>
      </c>
      <c r="FU24" s="48">
        <v>1043.05</v>
      </c>
      <c r="FV24" s="48">
        <v>1042.6600000000001</v>
      </c>
      <c r="FW24" s="48">
        <v>809</v>
      </c>
      <c r="FX24" s="48">
        <v>997.87</v>
      </c>
      <c r="FY24" s="48">
        <v>859.16</v>
      </c>
      <c r="FZ24" s="48">
        <v>929</v>
      </c>
      <c r="GA24" s="38"/>
      <c r="GB24" s="48">
        <v>1246.8699999999999</v>
      </c>
      <c r="GC24" s="48">
        <v>1232</v>
      </c>
      <c r="GD24" s="48">
        <v>1468.16</v>
      </c>
      <c r="GE24" s="48">
        <v>1207</v>
      </c>
      <c r="GF24" s="48">
        <v>1081</v>
      </c>
      <c r="GG24" s="48">
        <v>1150.3599999999999</v>
      </c>
      <c r="GH24" s="48">
        <v>1373.65</v>
      </c>
      <c r="GI24" s="48">
        <v>1339.05</v>
      </c>
      <c r="GJ24" s="48">
        <v>1448.75</v>
      </c>
      <c r="GK24" s="48">
        <v>1274.45</v>
      </c>
      <c r="GL24" s="48">
        <v>1369.6</v>
      </c>
      <c r="GM24" s="48">
        <v>1321.28</v>
      </c>
      <c r="GN24" s="38"/>
      <c r="GO24" s="48">
        <v>1748.28</v>
      </c>
      <c r="GP24" s="48">
        <v>1430</v>
      </c>
      <c r="GQ24" s="48">
        <v>1723.8</v>
      </c>
      <c r="GR24" s="48">
        <v>1661.6</v>
      </c>
      <c r="GS24" s="48">
        <v>1610.7</v>
      </c>
      <c r="GT24" s="48">
        <v>1558.8</v>
      </c>
      <c r="GU24" s="48">
        <v>1481.8</v>
      </c>
      <c r="GV24" s="48">
        <v>1756.9</v>
      </c>
      <c r="GW24" s="48">
        <v>1544.44</v>
      </c>
      <c r="GX24" s="48">
        <v>1491.94</v>
      </c>
      <c r="GY24" s="48">
        <v>1604.36</v>
      </c>
    </row>
    <row r="25" spans="1:207" x14ac:dyDescent="0.25">
      <c r="A25" s="3" t="s">
        <v>7</v>
      </c>
      <c r="B25" s="34" t="s">
        <v>21</v>
      </c>
      <c r="C25" s="43">
        <v>1694</v>
      </c>
      <c r="D25" s="44">
        <v>1943</v>
      </c>
      <c r="E25" s="44">
        <v>122</v>
      </c>
      <c r="F25" s="44">
        <v>3653</v>
      </c>
      <c r="G25" s="44">
        <v>1816</v>
      </c>
      <c r="H25" s="44">
        <v>2348</v>
      </c>
      <c r="I25" s="44">
        <v>1609</v>
      </c>
      <c r="J25" s="44">
        <v>1750</v>
      </c>
      <c r="K25" s="44">
        <v>1843</v>
      </c>
      <c r="L25" s="44">
        <v>2337</v>
      </c>
      <c r="M25" s="44">
        <v>2089</v>
      </c>
      <c r="N25" s="38"/>
      <c r="O25" s="43">
        <v>1842</v>
      </c>
      <c r="P25" s="44">
        <v>2436</v>
      </c>
      <c r="Q25" s="44">
        <v>2403</v>
      </c>
      <c r="R25" s="44">
        <v>2753</v>
      </c>
      <c r="S25" s="44">
        <v>2557</v>
      </c>
      <c r="T25" s="44">
        <v>2216</v>
      </c>
      <c r="U25" s="44">
        <v>1737</v>
      </c>
      <c r="V25" s="44">
        <v>2190</v>
      </c>
      <c r="W25" s="44">
        <v>2826.34</v>
      </c>
      <c r="X25" s="44">
        <v>2450</v>
      </c>
      <c r="Y25" s="44">
        <v>2643</v>
      </c>
      <c r="Z25" s="44">
        <v>2480.5</v>
      </c>
      <c r="AA25" s="38"/>
      <c r="AB25" s="44">
        <v>2639</v>
      </c>
      <c r="AC25" s="48">
        <v>3175</v>
      </c>
      <c r="AD25" s="48">
        <v>2769</v>
      </c>
      <c r="AE25" s="48">
        <v>2988</v>
      </c>
      <c r="AF25" s="48">
        <v>2809</v>
      </c>
      <c r="AG25" s="48">
        <v>2808</v>
      </c>
      <c r="AH25" s="48">
        <v>3161</v>
      </c>
      <c r="AI25" s="48">
        <v>3255</v>
      </c>
      <c r="AJ25" s="48">
        <v>3300.98</v>
      </c>
      <c r="AK25" s="48">
        <v>3184</v>
      </c>
      <c r="AL25" s="48">
        <v>3199.5</v>
      </c>
      <c r="AM25" s="48">
        <v>2284</v>
      </c>
      <c r="AN25" s="38"/>
      <c r="AO25" s="48">
        <v>3164</v>
      </c>
      <c r="AP25" s="48">
        <v>2746</v>
      </c>
      <c r="AQ25" s="48">
        <v>2807</v>
      </c>
      <c r="AR25" s="48">
        <v>2512</v>
      </c>
      <c r="AS25" s="48">
        <v>3173</v>
      </c>
      <c r="AT25" s="48">
        <v>2697</v>
      </c>
      <c r="AU25" s="48">
        <v>2898</v>
      </c>
      <c r="AV25" s="48">
        <v>2672.5</v>
      </c>
      <c r="AW25" s="48">
        <v>2282</v>
      </c>
      <c r="AX25" s="48">
        <v>2690.5</v>
      </c>
      <c r="AY25" s="48">
        <v>2407</v>
      </c>
      <c r="AZ25" s="48">
        <v>2339</v>
      </c>
      <c r="BA25" s="38"/>
      <c r="BB25" s="20">
        <v>2265</v>
      </c>
      <c r="BC25" s="48">
        <v>2963</v>
      </c>
      <c r="BD25" s="48">
        <v>4311</v>
      </c>
      <c r="BE25" s="48">
        <v>2036</v>
      </c>
      <c r="BF25" s="48">
        <v>1951.99</v>
      </c>
      <c r="BG25" s="48">
        <v>2328</v>
      </c>
      <c r="BH25" s="48">
        <v>2269</v>
      </c>
      <c r="BI25" s="48">
        <v>2251</v>
      </c>
      <c r="BJ25" s="48">
        <v>2217</v>
      </c>
      <c r="BK25" s="48">
        <v>1933</v>
      </c>
      <c r="BL25" s="48">
        <v>2203.75</v>
      </c>
      <c r="BM25" s="48">
        <v>2062</v>
      </c>
      <c r="BN25" s="38"/>
      <c r="BO25" s="20">
        <v>2768</v>
      </c>
      <c r="BP25" s="48">
        <v>2126</v>
      </c>
      <c r="BQ25" s="48">
        <v>2453</v>
      </c>
      <c r="BR25" s="48">
        <v>2095.0100000000002</v>
      </c>
      <c r="BS25" s="48">
        <v>2363</v>
      </c>
      <c r="BT25" s="48">
        <v>2071</v>
      </c>
      <c r="BU25" s="48">
        <v>2433.0100000000002</v>
      </c>
      <c r="BV25" s="48">
        <v>2349.0100000000002</v>
      </c>
      <c r="BW25" s="48">
        <v>2509</v>
      </c>
      <c r="BX25" s="48">
        <v>2006</v>
      </c>
      <c r="BY25" s="48">
        <v>2409</v>
      </c>
      <c r="BZ25" s="48">
        <v>2299.02</v>
      </c>
      <c r="CA25" s="38"/>
      <c r="CB25" s="20">
        <v>2589.5</v>
      </c>
      <c r="CC25" s="48">
        <v>2594.9899999999998</v>
      </c>
      <c r="CD25" s="48">
        <v>2705.5</v>
      </c>
      <c r="CE25" s="48">
        <v>2143</v>
      </c>
      <c r="CF25" s="48">
        <v>2040</v>
      </c>
      <c r="CG25" s="48">
        <v>2282</v>
      </c>
      <c r="CH25" s="48">
        <v>2161</v>
      </c>
      <c r="CI25" s="48">
        <v>2287</v>
      </c>
      <c r="CJ25" s="48">
        <v>2331</v>
      </c>
      <c r="CK25" s="48">
        <v>2295</v>
      </c>
      <c r="CL25" s="48">
        <v>2427</v>
      </c>
      <c r="CM25" s="48">
        <v>2279</v>
      </c>
      <c r="CN25" s="38"/>
      <c r="CO25" s="48">
        <v>2603.5</v>
      </c>
      <c r="CP25" s="48">
        <v>2502.5100000000002</v>
      </c>
      <c r="CQ25" s="48">
        <v>2141.75</v>
      </c>
      <c r="CR25" s="48">
        <v>2458</v>
      </c>
      <c r="CS25" s="48">
        <v>2058.0100000000002</v>
      </c>
      <c r="CT25" s="48">
        <v>2078.5</v>
      </c>
      <c r="CU25" s="48">
        <v>2014</v>
      </c>
      <c r="CV25" s="48">
        <v>2355</v>
      </c>
      <c r="CW25" s="48">
        <v>2267</v>
      </c>
      <c r="CX25" s="48">
        <v>2112.5</v>
      </c>
      <c r="CY25" s="48">
        <v>2255.0100000000002</v>
      </c>
      <c r="CZ25" s="48">
        <v>1952.99</v>
      </c>
      <c r="DA25" s="38"/>
      <c r="DB25" s="48">
        <v>2271</v>
      </c>
      <c r="DC25" s="48">
        <v>2510.9899999999998</v>
      </c>
      <c r="DD25" s="48">
        <v>1932.99</v>
      </c>
      <c r="DE25" s="48">
        <v>1752.99</v>
      </c>
      <c r="DF25" s="48">
        <v>2012</v>
      </c>
      <c r="DG25" s="48">
        <v>2231</v>
      </c>
      <c r="DH25" s="48">
        <v>2175</v>
      </c>
      <c r="DI25" s="48">
        <v>2279</v>
      </c>
      <c r="DJ25" s="48">
        <v>2288</v>
      </c>
      <c r="DK25" s="48">
        <v>2114</v>
      </c>
      <c r="DL25" s="48">
        <v>1998</v>
      </c>
      <c r="DM25" s="48">
        <v>1983</v>
      </c>
      <c r="DN25" s="38"/>
      <c r="DO25" s="48">
        <v>2396</v>
      </c>
      <c r="DP25" s="48">
        <v>2280</v>
      </c>
      <c r="DQ25" s="48">
        <v>2141</v>
      </c>
      <c r="DR25" s="48">
        <v>1904</v>
      </c>
      <c r="DS25" s="48">
        <v>1980</v>
      </c>
      <c r="DT25" s="48">
        <v>1851</v>
      </c>
      <c r="DU25" s="48">
        <v>1825</v>
      </c>
      <c r="DV25" s="48">
        <v>1983</v>
      </c>
      <c r="DW25" s="48">
        <v>2085</v>
      </c>
      <c r="DX25" s="48">
        <v>1862</v>
      </c>
      <c r="DY25" s="48">
        <v>1836.01</v>
      </c>
      <c r="DZ25" s="48">
        <v>1521.99</v>
      </c>
      <c r="EA25" s="38"/>
      <c r="EB25" s="48">
        <v>2255</v>
      </c>
      <c r="EC25" s="48">
        <v>1715.01</v>
      </c>
      <c r="ED25" s="48">
        <v>1834.01</v>
      </c>
      <c r="EE25" s="48">
        <v>1381</v>
      </c>
      <c r="EF25" s="48">
        <v>1408.01</v>
      </c>
      <c r="EG25" s="48">
        <v>1333</v>
      </c>
      <c r="EH25" s="48">
        <v>1273.99</v>
      </c>
      <c r="EI25" s="48">
        <v>1603.99</v>
      </c>
      <c r="EJ25" s="48">
        <v>1388</v>
      </c>
      <c r="EK25" s="48">
        <v>1281.01</v>
      </c>
      <c r="EL25" s="48">
        <v>1195</v>
      </c>
      <c r="EM25" s="48">
        <v>1371.99</v>
      </c>
      <c r="EN25" s="38"/>
      <c r="EO25" s="48">
        <v>1465.01</v>
      </c>
      <c r="EP25" s="48">
        <v>1384.01</v>
      </c>
      <c r="EQ25" s="48">
        <v>1496.01</v>
      </c>
      <c r="ER25" s="48">
        <v>1343.99</v>
      </c>
      <c r="ES25" s="48">
        <v>1232</v>
      </c>
      <c r="ET25" s="48">
        <v>933.99</v>
      </c>
      <c r="EU25" s="48">
        <v>1517.01</v>
      </c>
      <c r="EV25" s="48">
        <v>1563</v>
      </c>
      <c r="EW25" s="48">
        <v>1335.01</v>
      </c>
      <c r="EX25" s="48">
        <v>1174.99</v>
      </c>
      <c r="EY25" s="48">
        <v>1298</v>
      </c>
      <c r="EZ25" s="48">
        <v>1307</v>
      </c>
      <c r="FA25" s="38"/>
      <c r="FB25" s="48">
        <v>1477</v>
      </c>
      <c r="FC25" s="48">
        <v>1568</v>
      </c>
      <c r="FD25" s="48">
        <v>1416.01</v>
      </c>
      <c r="FE25" s="48">
        <v>1452</v>
      </c>
      <c r="FF25" s="48">
        <v>1446</v>
      </c>
      <c r="FG25" s="48">
        <v>1444</v>
      </c>
      <c r="FH25" s="48">
        <v>1659</v>
      </c>
      <c r="FI25" s="48">
        <v>1473</v>
      </c>
      <c r="FJ25" s="48">
        <v>1569</v>
      </c>
      <c r="FK25" s="48">
        <v>1387</v>
      </c>
      <c r="FL25" s="48">
        <v>1233.57</v>
      </c>
      <c r="FM25" s="48">
        <v>1216.82</v>
      </c>
      <c r="FN25" s="38"/>
      <c r="FO25" s="48">
        <v>1661.5</v>
      </c>
      <c r="FP25" s="48">
        <v>1564.84</v>
      </c>
      <c r="FQ25" s="48">
        <v>1370</v>
      </c>
      <c r="FR25" s="48">
        <v>1335</v>
      </c>
      <c r="FS25" s="48">
        <v>1185.22</v>
      </c>
      <c r="FT25" s="48">
        <v>1182.68</v>
      </c>
      <c r="FU25" s="48">
        <v>1172.3</v>
      </c>
      <c r="FV25" s="48">
        <v>1192</v>
      </c>
      <c r="FW25" s="48">
        <v>1107</v>
      </c>
      <c r="FX25" s="48">
        <v>1139.82</v>
      </c>
      <c r="FY25" s="48">
        <v>997.76</v>
      </c>
      <c r="FZ25" s="48">
        <v>1025</v>
      </c>
      <c r="GA25" s="38"/>
      <c r="GB25" s="48">
        <v>1346.82</v>
      </c>
      <c r="GC25" s="48">
        <v>1418</v>
      </c>
      <c r="GD25" s="48">
        <v>1498.76</v>
      </c>
      <c r="GE25" s="48">
        <v>1397</v>
      </c>
      <c r="GF25" s="48">
        <v>1173</v>
      </c>
      <c r="GG25" s="48">
        <v>1184.1199999999999</v>
      </c>
      <c r="GH25" s="48">
        <v>1307.06</v>
      </c>
      <c r="GI25" s="48">
        <v>1510.22</v>
      </c>
      <c r="GJ25" s="48">
        <v>1411.3</v>
      </c>
      <c r="GK25" s="48">
        <v>1320.38</v>
      </c>
      <c r="GL25" s="48">
        <v>1538.84</v>
      </c>
      <c r="GM25" s="48">
        <v>1286.1400000000001</v>
      </c>
      <c r="GN25" s="38"/>
      <c r="GO25" s="48">
        <v>1738.64</v>
      </c>
      <c r="GP25" s="48">
        <v>1675</v>
      </c>
      <c r="GQ25" s="48">
        <v>1904.68</v>
      </c>
      <c r="GR25" s="48">
        <v>1675.76</v>
      </c>
      <c r="GS25" s="48">
        <v>1645.42</v>
      </c>
      <c r="GT25" s="48">
        <v>1611.68</v>
      </c>
      <c r="GU25" s="48">
        <v>1482.68</v>
      </c>
      <c r="GV25" s="48">
        <v>1779.34</v>
      </c>
      <c r="GW25" s="48">
        <v>1774.47</v>
      </c>
      <c r="GX25" s="48">
        <v>1661.98</v>
      </c>
      <c r="GY25" s="48">
        <v>1609.12</v>
      </c>
    </row>
    <row r="26" spans="1:207" x14ac:dyDescent="0.25">
      <c r="A26" s="4" t="s">
        <v>8</v>
      </c>
      <c r="B26" s="33" t="s">
        <v>21</v>
      </c>
      <c r="C26" s="42">
        <f>SUM(C27:C31)</f>
        <v>3046</v>
      </c>
      <c r="D26" s="42">
        <f>SUM(D27:D31)</f>
        <v>12148</v>
      </c>
      <c r="E26" s="42">
        <f t="shared" ref="E26:M26" si="81">SUM(E27:E31)</f>
        <v>556</v>
      </c>
      <c r="F26" s="42">
        <f t="shared" si="81"/>
        <v>10829.5</v>
      </c>
      <c r="G26" s="42">
        <f t="shared" si="81"/>
        <v>4805.5</v>
      </c>
      <c r="H26" s="42">
        <f t="shared" si="81"/>
        <v>4905.83</v>
      </c>
      <c r="I26" s="42">
        <f t="shared" si="81"/>
        <v>6439.5</v>
      </c>
      <c r="J26" s="42">
        <f t="shared" si="81"/>
        <v>5143.5</v>
      </c>
      <c r="K26" s="42">
        <f t="shared" si="81"/>
        <v>4498</v>
      </c>
      <c r="L26" s="42">
        <f t="shared" si="81"/>
        <v>4721</v>
      </c>
      <c r="M26" s="42">
        <f t="shared" si="81"/>
        <v>4210.5</v>
      </c>
      <c r="N26" s="38"/>
      <c r="O26" s="42">
        <f>SUM(O27:O31)</f>
        <v>3131</v>
      </c>
      <c r="P26" s="42">
        <f t="shared" ref="P26:Z26" si="82">SUM(P27:P31)</f>
        <v>4027</v>
      </c>
      <c r="Q26" s="42">
        <f t="shared" si="82"/>
        <v>5157</v>
      </c>
      <c r="R26" s="42">
        <f t="shared" si="82"/>
        <v>5004</v>
      </c>
      <c r="S26" s="42">
        <f t="shared" si="82"/>
        <v>4700.5</v>
      </c>
      <c r="T26" s="42">
        <f t="shared" si="82"/>
        <v>4321.5</v>
      </c>
      <c r="U26" s="42">
        <f t="shared" si="82"/>
        <v>3525.5</v>
      </c>
      <c r="V26" s="42">
        <f t="shared" si="82"/>
        <v>4369</v>
      </c>
      <c r="W26" s="42">
        <f t="shared" si="82"/>
        <v>4258.5</v>
      </c>
      <c r="X26" s="42">
        <f t="shared" si="82"/>
        <v>4252</v>
      </c>
      <c r="Y26" s="42">
        <f t="shared" si="82"/>
        <v>4840</v>
      </c>
      <c r="Z26" s="42">
        <f t="shared" si="82"/>
        <v>4941.5</v>
      </c>
      <c r="AA26" s="38"/>
      <c r="AB26" s="42">
        <f>SUM(AB27:AB31)</f>
        <v>4756</v>
      </c>
      <c r="AC26" s="46">
        <f>SUM(AC27:AC31)</f>
        <v>5195.83</v>
      </c>
      <c r="AD26" s="46">
        <f t="shared" ref="AD26:AM26" si="83">SUM(AD27:AD31)</f>
        <v>5269</v>
      </c>
      <c r="AE26" s="46">
        <f t="shared" si="83"/>
        <v>5605</v>
      </c>
      <c r="AF26" s="46">
        <f t="shared" si="83"/>
        <v>5998.4800000000005</v>
      </c>
      <c r="AG26" s="46">
        <f t="shared" si="83"/>
        <v>5539.5</v>
      </c>
      <c r="AH26" s="46">
        <f t="shared" si="83"/>
        <v>5721.33</v>
      </c>
      <c r="AI26" s="46">
        <f t="shared" si="83"/>
        <v>5807.9699999999993</v>
      </c>
      <c r="AJ26" s="46">
        <f t="shared" si="83"/>
        <v>5914.4400000000005</v>
      </c>
      <c r="AK26" s="46">
        <f>SUM(AK27:AK31)</f>
        <v>6408.33</v>
      </c>
      <c r="AL26" s="46">
        <f t="shared" si="83"/>
        <v>5811.99</v>
      </c>
      <c r="AM26" s="46">
        <f t="shared" si="83"/>
        <v>5671</v>
      </c>
      <c r="AN26" s="38"/>
      <c r="AO26" s="46">
        <f>SUM(AO27:AO31)</f>
        <v>6220.5</v>
      </c>
      <c r="AP26" s="46">
        <f t="shared" ref="AP26:AZ26" si="84">SUM(AP27:AP31)</f>
        <v>6075.84</v>
      </c>
      <c r="AQ26" s="46">
        <f>SUM(AQ27:AQ31)</f>
        <v>6834</v>
      </c>
      <c r="AR26" s="46">
        <f t="shared" si="84"/>
        <v>6323.5</v>
      </c>
      <c r="AS26" s="46">
        <f t="shared" si="84"/>
        <v>6850.32</v>
      </c>
      <c r="AT26" s="46">
        <f t="shared" si="84"/>
        <v>7123.5499999999993</v>
      </c>
      <c r="AU26" s="46">
        <f t="shared" si="84"/>
        <v>6257.98</v>
      </c>
      <c r="AV26" s="46">
        <f t="shared" si="84"/>
        <v>6364.5</v>
      </c>
      <c r="AW26" s="46">
        <f t="shared" si="84"/>
        <v>6484.11</v>
      </c>
      <c r="AX26" s="46">
        <f t="shared" si="84"/>
        <v>6782.3</v>
      </c>
      <c r="AY26" s="46">
        <f t="shared" si="84"/>
        <v>6493.04</v>
      </c>
      <c r="AZ26" s="46">
        <f t="shared" si="84"/>
        <v>6249.9</v>
      </c>
      <c r="BA26" s="38"/>
      <c r="BB26" s="50">
        <f>SUM(BB27:BB31)</f>
        <v>6186.3</v>
      </c>
      <c r="BC26" s="46">
        <f>SUM(BC27:BC31)</f>
        <v>6087.53</v>
      </c>
      <c r="BD26" s="46">
        <f>SUM(BD27:BD31)</f>
        <v>9412.7999999999993</v>
      </c>
      <c r="BE26" s="46">
        <f t="shared" ref="BE26:BM26" si="85">SUM(BE27:BE31)</f>
        <v>5950.1</v>
      </c>
      <c r="BF26" s="46">
        <f t="shared" si="85"/>
        <v>5823.5999999999995</v>
      </c>
      <c r="BG26" s="46">
        <f t="shared" si="85"/>
        <v>5985.17</v>
      </c>
      <c r="BH26" s="46">
        <f t="shared" si="85"/>
        <v>5976.97</v>
      </c>
      <c r="BI26" s="46">
        <f t="shared" si="85"/>
        <v>6004.3</v>
      </c>
      <c r="BJ26" s="46">
        <f t="shared" si="85"/>
        <v>5888.43</v>
      </c>
      <c r="BK26" s="46">
        <f t="shared" si="85"/>
        <v>5915.42</v>
      </c>
      <c r="BL26" s="46">
        <f t="shared" si="85"/>
        <v>5891.04</v>
      </c>
      <c r="BM26" s="46">
        <f t="shared" si="85"/>
        <v>5904.57</v>
      </c>
      <c r="BN26" s="38"/>
      <c r="BO26" s="50">
        <f>SUM(BO27:BO31)</f>
        <v>5736.59</v>
      </c>
      <c r="BP26" s="46">
        <f>SUM(BP27:BP31)</f>
        <v>5835.77</v>
      </c>
      <c r="BQ26" s="46">
        <f>SUM(BQ27:BQ31)</f>
        <v>6792.26</v>
      </c>
      <c r="BR26" s="46">
        <f t="shared" ref="BR26:BZ26" si="86">SUM(BR27:BR31)</f>
        <v>6502.8700000000008</v>
      </c>
      <c r="BS26" s="46">
        <f t="shared" si="86"/>
        <v>6413.4699999999993</v>
      </c>
      <c r="BT26" s="46">
        <f t="shared" si="86"/>
        <v>6244.1</v>
      </c>
      <c r="BU26" s="46">
        <f t="shared" si="86"/>
        <v>6935.2</v>
      </c>
      <c r="BV26" s="46">
        <f t="shared" si="86"/>
        <v>6587.97</v>
      </c>
      <c r="BW26" s="46">
        <f t="shared" si="86"/>
        <v>6705.84</v>
      </c>
      <c r="BX26" s="46">
        <f t="shared" si="86"/>
        <v>6773.57</v>
      </c>
      <c r="BY26" s="46">
        <f t="shared" si="86"/>
        <v>7054.71</v>
      </c>
      <c r="BZ26" s="46">
        <f t="shared" si="86"/>
        <v>6548.34</v>
      </c>
      <c r="CA26" s="38"/>
      <c r="CB26" s="50">
        <f>SUM(CB27:CB31)</f>
        <v>6421.08</v>
      </c>
      <c r="CC26" s="46">
        <f>SUM(CC27:CC31)</f>
        <v>6463.9699999999993</v>
      </c>
      <c r="CD26" s="46">
        <f>SUM(CD27:CD31)</f>
        <v>6867.03</v>
      </c>
      <c r="CE26" s="46">
        <f t="shared" ref="CE26:CM26" si="87">SUM(CE27:CE31)</f>
        <v>6578</v>
      </c>
      <c r="CF26" s="46">
        <f t="shared" si="87"/>
        <v>6860</v>
      </c>
      <c r="CG26" s="46">
        <f t="shared" si="87"/>
        <v>6902</v>
      </c>
      <c r="CH26" s="46">
        <f t="shared" si="87"/>
        <v>6842</v>
      </c>
      <c r="CI26" s="46">
        <f t="shared" si="87"/>
        <v>7125</v>
      </c>
      <c r="CJ26" s="46">
        <f t="shared" si="87"/>
        <v>7110</v>
      </c>
      <c r="CK26" s="46">
        <f t="shared" si="87"/>
        <v>6845</v>
      </c>
      <c r="CL26" s="46">
        <f t="shared" si="87"/>
        <v>7092</v>
      </c>
      <c r="CM26" s="46">
        <f t="shared" si="87"/>
        <v>6961</v>
      </c>
      <c r="CN26" s="38"/>
      <c r="CO26" s="46">
        <f t="shared" ref="CO26:CY26" si="88">SUM(CO27:CO31)</f>
        <v>7293.77</v>
      </c>
      <c r="CP26" s="46">
        <f>SUM(CP27:CP31)</f>
        <v>7113.84</v>
      </c>
      <c r="CQ26" s="46">
        <f>SUM(CQ27:CQ31)</f>
        <v>7385.6399999999994</v>
      </c>
      <c r="CR26" s="46">
        <f>SUM(CR27:CR31)</f>
        <v>7039.61</v>
      </c>
      <c r="CS26" s="46">
        <f>SUM(CS27:CS31)</f>
        <v>7130.21</v>
      </c>
      <c r="CT26" s="46">
        <f t="shared" ref="CT26:CY26" si="89">SUM(CT27:CT31)</f>
        <v>7329.2100000000009</v>
      </c>
      <c r="CU26" s="46">
        <f t="shared" si="89"/>
        <v>7053.8</v>
      </c>
      <c r="CV26" s="46">
        <f t="shared" si="89"/>
        <v>7239</v>
      </c>
      <c r="CW26" s="46">
        <f t="shared" si="89"/>
        <v>7115.04</v>
      </c>
      <c r="CX26" s="46">
        <f t="shared" si="89"/>
        <v>7062.22</v>
      </c>
      <c r="CY26" s="46">
        <f t="shared" si="89"/>
        <v>7076.41</v>
      </c>
      <c r="CZ26" s="46">
        <f>SUM(CZ27:CZ31)</f>
        <v>6885.9699999999993</v>
      </c>
      <c r="DA26" s="38"/>
      <c r="DB26" s="46">
        <f t="shared" ref="DB26:DM26" si="90">SUM(DB27:DB31)</f>
        <v>6847.87</v>
      </c>
      <c r="DC26" s="46">
        <f t="shared" si="90"/>
        <v>6819.17</v>
      </c>
      <c r="DD26" s="46">
        <f t="shared" si="90"/>
        <v>6950.84</v>
      </c>
      <c r="DE26" s="46">
        <f t="shared" si="90"/>
        <v>7010.21</v>
      </c>
      <c r="DF26" s="46">
        <f t="shared" si="90"/>
        <v>7280.65</v>
      </c>
      <c r="DG26" s="46">
        <f t="shared" si="90"/>
        <v>6842</v>
      </c>
      <c r="DH26" s="46">
        <f t="shared" si="90"/>
        <v>6571</v>
      </c>
      <c r="DI26" s="46">
        <f t="shared" si="90"/>
        <v>6593</v>
      </c>
      <c r="DJ26" s="46">
        <f t="shared" si="90"/>
        <v>7121</v>
      </c>
      <c r="DK26" s="46">
        <f t="shared" si="90"/>
        <v>7063</v>
      </c>
      <c r="DL26" s="46">
        <f t="shared" si="90"/>
        <v>7054</v>
      </c>
      <c r="DM26" s="46">
        <f t="shared" si="90"/>
        <v>7216</v>
      </c>
      <c r="DN26" s="38"/>
      <c r="DO26" s="46">
        <f t="shared" ref="DO26:DZ26" si="91">SUM(DO27:DO31)</f>
        <v>6981</v>
      </c>
      <c r="DP26" s="46">
        <f t="shared" si="91"/>
        <v>7114</v>
      </c>
      <c r="DQ26" s="46">
        <f t="shared" si="91"/>
        <v>7434.32</v>
      </c>
      <c r="DR26" s="46">
        <f t="shared" si="91"/>
        <v>7550.7</v>
      </c>
      <c r="DS26" s="46">
        <f t="shared" si="91"/>
        <v>7430.6399999999994</v>
      </c>
      <c r="DT26" s="46">
        <f t="shared" si="91"/>
        <v>7623.41</v>
      </c>
      <c r="DU26" s="46">
        <f t="shared" si="91"/>
        <v>6889.7000000000007</v>
      </c>
      <c r="DV26" s="46">
        <f t="shared" si="91"/>
        <v>7096.75</v>
      </c>
      <c r="DW26" s="46">
        <f t="shared" si="91"/>
        <v>7409.1</v>
      </c>
      <c r="DX26" s="46">
        <f t="shared" si="91"/>
        <v>7730.92</v>
      </c>
      <c r="DY26" s="46">
        <f t="shared" si="91"/>
        <v>7693.31</v>
      </c>
      <c r="DZ26" s="46">
        <f t="shared" si="91"/>
        <v>7380.9</v>
      </c>
      <c r="EA26" s="38"/>
      <c r="EB26" s="46">
        <f t="shared" ref="EB26:EM26" si="92">SUM(EB27:EB31)</f>
        <v>7861.82</v>
      </c>
      <c r="EC26" s="46">
        <f t="shared" si="92"/>
        <v>7592.67</v>
      </c>
      <c r="ED26" s="46">
        <f t="shared" si="92"/>
        <v>7729.48</v>
      </c>
      <c r="EE26" s="46">
        <f t="shared" si="92"/>
        <v>7561.6900000000005</v>
      </c>
      <c r="EF26" s="46">
        <f t="shared" si="92"/>
        <v>7743.97</v>
      </c>
      <c r="EG26" s="46">
        <f t="shared" si="92"/>
        <v>7352.82</v>
      </c>
      <c r="EH26" s="46">
        <f t="shared" si="92"/>
        <v>7601.1100000000006</v>
      </c>
      <c r="EI26" s="46">
        <f t="shared" si="92"/>
        <v>7724.7899999999991</v>
      </c>
      <c r="EJ26" s="46">
        <f t="shared" si="92"/>
        <v>7747.4400000000005</v>
      </c>
      <c r="EK26" s="46">
        <f t="shared" si="92"/>
        <v>7716.8899999999994</v>
      </c>
      <c r="EL26" s="46">
        <f t="shared" si="92"/>
        <v>7706.1299999999992</v>
      </c>
      <c r="EM26" s="46">
        <f t="shared" si="92"/>
        <v>7977.7999999999993</v>
      </c>
      <c r="EN26" s="38"/>
      <c r="EO26" s="46">
        <f t="shared" ref="EO26:EZ26" si="93">SUM(EO27:EO31)</f>
        <v>7473.93</v>
      </c>
      <c r="EP26" s="46">
        <f t="shared" si="93"/>
        <v>8149.61</v>
      </c>
      <c r="EQ26" s="46">
        <f t="shared" si="93"/>
        <v>7965.61</v>
      </c>
      <c r="ER26" s="46">
        <f>SUM(ER27:ER31)</f>
        <v>8161.75</v>
      </c>
      <c r="ES26" s="46">
        <f>SUM(ES27:ES31)</f>
        <v>8144.11</v>
      </c>
      <c r="ET26" s="46">
        <f t="shared" si="93"/>
        <v>7982.63</v>
      </c>
      <c r="EU26" s="46">
        <f t="shared" si="93"/>
        <v>8174.3</v>
      </c>
      <c r="EV26" s="46">
        <f t="shared" si="93"/>
        <v>8216.619999999999</v>
      </c>
      <c r="EW26" s="46">
        <f t="shared" si="93"/>
        <v>8462.76</v>
      </c>
      <c r="EX26" s="46">
        <f t="shared" si="93"/>
        <v>8575.7900000000009</v>
      </c>
      <c r="EY26" s="46">
        <f t="shared" si="93"/>
        <v>8685.09</v>
      </c>
      <c r="EZ26" s="46">
        <f t="shared" si="93"/>
        <v>8545.9399999999987</v>
      </c>
      <c r="FA26" s="38"/>
      <c r="FB26" s="46">
        <f t="shared" ref="FB26:FM26" si="94">SUM(FB27:FB31)</f>
        <v>8591.880000000001</v>
      </c>
      <c r="FC26" s="46">
        <f t="shared" si="94"/>
        <v>9027.380000000001</v>
      </c>
      <c r="FD26" s="46">
        <f t="shared" si="94"/>
        <v>8622.2999999999993</v>
      </c>
      <c r="FE26" s="46">
        <f t="shared" si="94"/>
        <v>8404.73</v>
      </c>
      <c r="FF26" s="46">
        <f t="shared" si="94"/>
        <v>8294.9</v>
      </c>
      <c r="FG26" s="46">
        <f t="shared" si="94"/>
        <v>8661.6</v>
      </c>
      <c r="FH26" s="46">
        <f t="shared" si="94"/>
        <v>9252.91</v>
      </c>
      <c r="FI26" s="46">
        <f t="shared" si="94"/>
        <v>9279.01</v>
      </c>
      <c r="FJ26" s="46">
        <f t="shared" si="94"/>
        <v>9468.7000000000007</v>
      </c>
      <c r="FK26" s="46">
        <f t="shared" si="94"/>
        <v>9294.2999999999993</v>
      </c>
      <c r="FL26" s="46">
        <f t="shared" si="94"/>
        <v>8793.9500000000007</v>
      </c>
      <c r="FM26" s="46">
        <f t="shared" si="94"/>
        <v>8850.5299999999988</v>
      </c>
      <c r="FN26" s="38"/>
      <c r="FO26" s="46">
        <f t="shared" ref="FO26:FZ26" si="95">SUM(FO27:FO31)</f>
        <v>8566.61</v>
      </c>
      <c r="FP26" s="46">
        <f t="shared" si="95"/>
        <v>8800.67</v>
      </c>
      <c r="FQ26" s="46">
        <f t="shared" si="95"/>
        <v>9088.32</v>
      </c>
      <c r="FR26" s="46">
        <f t="shared" si="95"/>
        <v>8956.32</v>
      </c>
      <c r="FS26" s="46">
        <f t="shared" si="95"/>
        <v>8474</v>
      </c>
      <c r="FT26" s="46">
        <f t="shared" si="95"/>
        <v>6477.01</v>
      </c>
      <c r="FU26" s="46">
        <f t="shared" si="95"/>
        <v>6716.27</v>
      </c>
      <c r="FV26" s="46">
        <f t="shared" si="95"/>
        <v>6701.29</v>
      </c>
      <c r="FW26" s="46">
        <f t="shared" si="95"/>
        <v>6644.3</v>
      </c>
      <c r="FX26" s="46">
        <f t="shared" si="95"/>
        <v>6809</v>
      </c>
      <c r="FY26" s="46">
        <f t="shared" si="95"/>
        <v>6699.5</v>
      </c>
      <c r="FZ26" s="46">
        <f t="shared" si="95"/>
        <v>6786.1</v>
      </c>
      <c r="GA26" s="38"/>
      <c r="GB26" s="46">
        <f t="shared" ref="GB26:GM26" si="96">SUM(GB27:GB31)</f>
        <v>7283.14</v>
      </c>
      <c r="GC26" s="46">
        <f t="shared" si="96"/>
        <v>7399.13</v>
      </c>
      <c r="GD26" s="46">
        <f t="shared" si="96"/>
        <v>7527.5</v>
      </c>
      <c r="GE26" s="46">
        <f t="shared" si="96"/>
        <v>7215.88</v>
      </c>
      <c r="GF26" s="46">
        <f t="shared" si="96"/>
        <v>7338.9</v>
      </c>
      <c r="GG26" s="46">
        <f t="shared" si="96"/>
        <v>7243.29</v>
      </c>
      <c r="GH26" s="46">
        <f t="shared" si="96"/>
        <v>7941.7</v>
      </c>
      <c r="GI26" s="46">
        <f t="shared" si="96"/>
        <v>8072.1</v>
      </c>
      <c r="GJ26" s="46">
        <f t="shared" si="96"/>
        <v>8293.48</v>
      </c>
      <c r="GK26" s="46">
        <f t="shared" si="96"/>
        <v>8231.7799999999988</v>
      </c>
      <c r="GL26" s="46">
        <f t="shared" si="96"/>
        <v>8547.9</v>
      </c>
      <c r="GM26" s="46">
        <f t="shared" si="96"/>
        <v>8683.869999999999</v>
      </c>
      <c r="GN26" s="38"/>
      <c r="GO26" s="46">
        <f t="shared" ref="GO26:GY26" si="97">SUM(GO27:GO31)</f>
        <v>8942.9700000000012</v>
      </c>
      <c r="GP26" s="46">
        <f t="shared" si="97"/>
        <v>8460.34</v>
      </c>
      <c r="GQ26" s="46">
        <f t="shared" si="97"/>
        <v>9325</v>
      </c>
      <c r="GR26" s="46">
        <f t="shared" si="97"/>
        <v>9313</v>
      </c>
      <c r="GS26" s="46">
        <f t="shared" si="97"/>
        <v>8988.34</v>
      </c>
      <c r="GT26" s="46">
        <f t="shared" si="97"/>
        <v>8825.57</v>
      </c>
      <c r="GU26" s="46">
        <f t="shared" si="97"/>
        <v>8655.52</v>
      </c>
      <c r="GV26" s="46">
        <f t="shared" si="97"/>
        <v>8676</v>
      </c>
      <c r="GW26" s="46">
        <f t="shared" si="97"/>
        <v>8909.7000000000007</v>
      </c>
      <c r="GX26" s="46">
        <f t="shared" si="97"/>
        <v>9068.25</v>
      </c>
      <c r="GY26" s="46">
        <f t="shared" si="97"/>
        <v>9316.4599999999991</v>
      </c>
    </row>
    <row r="27" spans="1:207" x14ac:dyDescent="0.25">
      <c r="A27" s="3" t="s">
        <v>9</v>
      </c>
      <c r="B27" s="34" t="s">
        <v>21</v>
      </c>
      <c r="C27" s="43">
        <v>120</v>
      </c>
      <c r="D27" s="44">
        <v>160</v>
      </c>
      <c r="E27" s="44">
        <v>0</v>
      </c>
      <c r="F27" s="44">
        <v>260</v>
      </c>
      <c r="G27" s="44">
        <v>180</v>
      </c>
      <c r="H27" s="44">
        <v>100</v>
      </c>
      <c r="I27" s="44">
        <v>83</v>
      </c>
      <c r="J27" s="44">
        <v>105</v>
      </c>
      <c r="K27" s="44">
        <v>60</v>
      </c>
      <c r="L27" s="44">
        <v>80</v>
      </c>
      <c r="M27" s="44">
        <v>74</v>
      </c>
      <c r="N27" s="38"/>
      <c r="O27" s="43">
        <v>60</v>
      </c>
      <c r="P27" s="44">
        <v>60</v>
      </c>
      <c r="Q27" s="44">
        <v>80</v>
      </c>
      <c r="R27" s="44">
        <v>65</v>
      </c>
      <c r="S27" s="44">
        <v>65</v>
      </c>
      <c r="T27" s="44">
        <v>65</v>
      </c>
      <c r="U27" s="44">
        <v>65</v>
      </c>
      <c r="V27" s="44">
        <v>65</v>
      </c>
      <c r="W27" s="44">
        <v>51</v>
      </c>
      <c r="X27" s="44">
        <v>85</v>
      </c>
      <c r="Y27" s="44">
        <v>105</v>
      </c>
      <c r="Z27" s="44">
        <v>85</v>
      </c>
      <c r="AA27" s="38"/>
      <c r="AB27" s="44">
        <v>65</v>
      </c>
      <c r="AC27" s="48">
        <v>61</v>
      </c>
      <c r="AD27" s="48">
        <v>85</v>
      </c>
      <c r="AE27" s="48">
        <v>65</v>
      </c>
      <c r="AF27" s="48">
        <v>65</v>
      </c>
      <c r="AG27" s="48">
        <v>65</v>
      </c>
      <c r="AH27" s="48">
        <v>65</v>
      </c>
      <c r="AI27" s="48">
        <v>65</v>
      </c>
      <c r="AJ27" s="48">
        <v>65</v>
      </c>
      <c r="AK27" s="48">
        <v>125</v>
      </c>
      <c r="AL27" s="48">
        <v>65</v>
      </c>
      <c r="AM27" s="48">
        <v>75</v>
      </c>
      <c r="AN27" s="38"/>
      <c r="AO27" s="48">
        <v>90</v>
      </c>
      <c r="AP27" s="48">
        <v>95</v>
      </c>
      <c r="AQ27" s="48">
        <v>95</v>
      </c>
      <c r="AR27" s="48">
        <v>115</v>
      </c>
      <c r="AS27" s="48">
        <v>115</v>
      </c>
      <c r="AT27" s="48">
        <v>115</v>
      </c>
      <c r="AU27" s="48">
        <v>95</v>
      </c>
      <c r="AV27" s="48">
        <v>95</v>
      </c>
      <c r="AW27" s="48">
        <v>113</v>
      </c>
      <c r="AX27" s="48">
        <v>60</v>
      </c>
      <c r="AY27" s="48">
        <v>33</v>
      </c>
      <c r="AZ27" s="48">
        <v>20</v>
      </c>
      <c r="BA27" s="38"/>
      <c r="BB27" s="20">
        <v>60</v>
      </c>
      <c r="BC27" s="48">
        <v>60</v>
      </c>
      <c r="BD27" s="48">
        <v>100</v>
      </c>
      <c r="BE27" s="48">
        <v>60</v>
      </c>
      <c r="BF27" s="48">
        <v>80</v>
      </c>
      <c r="BG27" s="48">
        <v>80</v>
      </c>
      <c r="BH27" s="48">
        <v>65</v>
      </c>
      <c r="BI27" s="48">
        <v>45</v>
      </c>
      <c r="BJ27" s="48">
        <v>85</v>
      </c>
      <c r="BK27" s="48">
        <v>59</v>
      </c>
      <c r="BL27" s="48">
        <v>83</v>
      </c>
      <c r="BM27" s="48">
        <v>65</v>
      </c>
      <c r="BN27" s="38"/>
      <c r="BO27" s="20">
        <v>65</v>
      </c>
      <c r="BP27" s="48">
        <v>66</v>
      </c>
      <c r="BQ27" s="48">
        <v>85</v>
      </c>
      <c r="BR27" s="48">
        <v>40</v>
      </c>
      <c r="BS27" s="48">
        <v>40</v>
      </c>
      <c r="BT27" s="48">
        <v>40</v>
      </c>
      <c r="BU27" s="48">
        <v>40</v>
      </c>
      <c r="BV27" s="48">
        <v>40</v>
      </c>
      <c r="BW27" s="48">
        <v>40</v>
      </c>
      <c r="BX27" s="48">
        <v>40</v>
      </c>
      <c r="BY27" s="48">
        <v>80</v>
      </c>
      <c r="BZ27" s="48">
        <v>60</v>
      </c>
      <c r="CA27" s="38"/>
      <c r="CB27" s="20">
        <v>60</v>
      </c>
      <c r="CC27" s="48">
        <v>60</v>
      </c>
      <c r="CD27" s="48">
        <v>60</v>
      </c>
      <c r="CE27" s="48">
        <v>60</v>
      </c>
      <c r="CF27" s="48">
        <v>60</v>
      </c>
      <c r="CG27" s="48">
        <v>60</v>
      </c>
      <c r="CH27" s="48">
        <v>60</v>
      </c>
      <c r="CI27" s="48">
        <v>80</v>
      </c>
      <c r="CJ27" s="48">
        <v>60</v>
      </c>
      <c r="CK27" s="48">
        <v>60</v>
      </c>
      <c r="CL27" s="48">
        <v>60</v>
      </c>
      <c r="CM27" s="48">
        <v>60</v>
      </c>
      <c r="CN27" s="38"/>
      <c r="CO27" s="48">
        <v>60</v>
      </c>
      <c r="CP27" s="48">
        <v>60</v>
      </c>
      <c r="CQ27" s="48">
        <v>60</v>
      </c>
      <c r="CR27" s="48">
        <v>60</v>
      </c>
      <c r="CS27" s="48">
        <v>60</v>
      </c>
      <c r="CT27" s="48">
        <v>60</v>
      </c>
      <c r="CU27" s="48">
        <v>60</v>
      </c>
      <c r="CV27" s="48">
        <v>60</v>
      </c>
      <c r="CW27" s="48">
        <v>60</v>
      </c>
      <c r="CX27" s="48">
        <v>60</v>
      </c>
      <c r="CY27" s="48">
        <v>60</v>
      </c>
      <c r="CZ27" s="48">
        <v>60</v>
      </c>
      <c r="DA27" s="38"/>
      <c r="DB27" s="48">
        <v>60</v>
      </c>
      <c r="DC27" s="48">
        <v>60</v>
      </c>
      <c r="DD27" s="48">
        <v>60</v>
      </c>
      <c r="DE27" s="48">
        <v>60</v>
      </c>
      <c r="DF27" s="48">
        <v>60</v>
      </c>
      <c r="DG27" s="48">
        <v>60</v>
      </c>
      <c r="DH27" s="48">
        <v>60</v>
      </c>
      <c r="DI27" s="48">
        <v>60</v>
      </c>
      <c r="DJ27" s="48">
        <v>60</v>
      </c>
      <c r="DK27" s="48">
        <v>60</v>
      </c>
      <c r="DL27" s="48">
        <v>60</v>
      </c>
      <c r="DM27" s="48">
        <v>60</v>
      </c>
      <c r="DN27" s="38"/>
      <c r="DO27" s="48">
        <v>60</v>
      </c>
      <c r="DP27" s="48">
        <v>60</v>
      </c>
      <c r="DQ27" s="48">
        <v>60</v>
      </c>
      <c r="DR27" s="48">
        <v>60</v>
      </c>
      <c r="DS27" s="48">
        <v>60</v>
      </c>
      <c r="DT27" s="48">
        <v>64</v>
      </c>
      <c r="DU27" s="48">
        <v>60</v>
      </c>
      <c r="DV27" s="48">
        <v>40</v>
      </c>
      <c r="DW27" s="48">
        <v>60</v>
      </c>
      <c r="DX27" s="48">
        <v>60</v>
      </c>
      <c r="DY27" s="48">
        <v>60</v>
      </c>
      <c r="DZ27" s="48">
        <v>60</v>
      </c>
      <c r="EA27" s="38"/>
      <c r="EB27" s="48">
        <v>60</v>
      </c>
      <c r="EC27" s="48">
        <v>60</v>
      </c>
      <c r="ED27" s="48">
        <v>40</v>
      </c>
      <c r="EE27" s="48">
        <v>60</v>
      </c>
      <c r="EF27" s="48">
        <v>60</v>
      </c>
      <c r="EG27" s="48">
        <v>60</v>
      </c>
      <c r="EH27" s="48">
        <v>60</v>
      </c>
      <c r="EI27" s="48">
        <v>60</v>
      </c>
      <c r="EJ27" s="48">
        <v>60</v>
      </c>
      <c r="EK27" s="48">
        <v>60</v>
      </c>
      <c r="EL27" s="48">
        <v>60</v>
      </c>
      <c r="EM27" s="48">
        <v>60</v>
      </c>
      <c r="EN27" s="38"/>
      <c r="EO27" s="48">
        <v>60</v>
      </c>
      <c r="EP27" s="48">
        <v>60</v>
      </c>
      <c r="EQ27" s="48">
        <v>60</v>
      </c>
      <c r="ER27" s="48">
        <v>60</v>
      </c>
      <c r="ES27" s="48">
        <v>60</v>
      </c>
      <c r="ET27" s="48">
        <v>60</v>
      </c>
      <c r="EU27" s="48">
        <v>60</v>
      </c>
      <c r="EV27" s="48">
        <v>60</v>
      </c>
      <c r="EW27" s="48">
        <v>60</v>
      </c>
      <c r="EX27" s="48">
        <v>60</v>
      </c>
      <c r="EY27" s="48">
        <v>60</v>
      </c>
      <c r="EZ27" s="48">
        <v>60</v>
      </c>
      <c r="FA27" s="38"/>
      <c r="FB27" s="48">
        <v>60</v>
      </c>
      <c r="FC27" s="48">
        <v>60</v>
      </c>
      <c r="FD27" s="48">
        <v>60</v>
      </c>
      <c r="FE27" s="48">
        <v>60</v>
      </c>
      <c r="FF27" s="48">
        <v>70</v>
      </c>
      <c r="FG27" s="48">
        <v>70</v>
      </c>
      <c r="FH27" s="48">
        <v>89</v>
      </c>
      <c r="FI27" s="48">
        <v>74</v>
      </c>
      <c r="FJ27" s="48">
        <v>70</v>
      </c>
      <c r="FK27" s="48">
        <v>70</v>
      </c>
      <c r="FL27" s="48">
        <v>79</v>
      </c>
      <c r="FM27" s="48">
        <v>60</v>
      </c>
      <c r="FN27" s="38"/>
      <c r="FO27" s="48">
        <v>71</v>
      </c>
      <c r="FP27" s="48">
        <v>68</v>
      </c>
      <c r="FQ27" s="48">
        <v>75</v>
      </c>
      <c r="FR27" s="48">
        <v>67</v>
      </c>
      <c r="FS27" s="48">
        <v>80</v>
      </c>
      <c r="FT27" s="48">
        <v>51</v>
      </c>
      <c r="FU27" s="48">
        <v>55</v>
      </c>
      <c r="FV27" s="48">
        <v>28</v>
      </c>
      <c r="FW27" s="48">
        <v>39</v>
      </c>
      <c r="FX27" s="48">
        <v>39</v>
      </c>
      <c r="FY27" s="48">
        <v>39</v>
      </c>
      <c r="FZ27" s="48">
        <v>43</v>
      </c>
      <c r="GA27" s="38"/>
      <c r="GB27" s="48">
        <v>28</v>
      </c>
      <c r="GC27" s="48">
        <v>33</v>
      </c>
      <c r="GD27" s="48">
        <v>56</v>
      </c>
      <c r="GE27" s="48">
        <v>51</v>
      </c>
      <c r="GF27" s="48">
        <v>42</v>
      </c>
      <c r="GG27" s="48">
        <v>42</v>
      </c>
      <c r="GH27" s="48">
        <v>34</v>
      </c>
      <c r="GI27" s="48">
        <v>45</v>
      </c>
      <c r="GJ27" s="48">
        <v>45</v>
      </c>
      <c r="GK27" s="48">
        <v>45</v>
      </c>
      <c r="GL27" s="48">
        <v>45</v>
      </c>
      <c r="GM27" s="48">
        <v>45</v>
      </c>
      <c r="GN27" s="38"/>
      <c r="GO27" s="48">
        <v>48</v>
      </c>
      <c r="GP27" s="48">
        <v>51</v>
      </c>
      <c r="GQ27" s="48">
        <v>48</v>
      </c>
      <c r="GR27" s="48">
        <v>48</v>
      </c>
      <c r="GS27" s="48">
        <v>16</v>
      </c>
      <c r="GT27" s="48">
        <v>32</v>
      </c>
      <c r="GU27" s="48">
        <v>16</v>
      </c>
      <c r="GV27" s="48">
        <v>16</v>
      </c>
      <c r="GW27" s="48">
        <v>16</v>
      </c>
      <c r="GX27" s="48">
        <v>22</v>
      </c>
      <c r="GY27" s="48">
        <v>0</v>
      </c>
    </row>
    <row r="28" spans="1:207" x14ac:dyDescent="0.25">
      <c r="A28" s="3" t="s">
        <v>10</v>
      </c>
      <c r="B28" s="34" t="s">
        <v>21</v>
      </c>
      <c r="C28" s="43">
        <v>2106</v>
      </c>
      <c r="D28" s="44">
        <v>9166</v>
      </c>
      <c r="E28" s="44">
        <v>437</v>
      </c>
      <c r="F28" s="44">
        <v>6514.5</v>
      </c>
      <c r="G28" s="44">
        <v>3568.5</v>
      </c>
      <c r="H28" s="44">
        <v>3415.33</v>
      </c>
      <c r="I28" s="44">
        <v>4731.5</v>
      </c>
      <c r="J28" s="44">
        <v>3668.5</v>
      </c>
      <c r="K28" s="44">
        <v>2535.5</v>
      </c>
      <c r="L28" s="44">
        <v>2739</v>
      </c>
      <c r="M28" s="44">
        <v>2260.5</v>
      </c>
      <c r="N28" s="38"/>
      <c r="O28" s="43">
        <v>1419</v>
      </c>
      <c r="P28" s="44">
        <v>1954</v>
      </c>
      <c r="Q28" s="44">
        <v>2780</v>
      </c>
      <c r="R28" s="44">
        <v>2828</v>
      </c>
      <c r="S28" s="44">
        <v>2634.5</v>
      </c>
      <c r="T28" s="44">
        <v>2425.5</v>
      </c>
      <c r="U28" s="44">
        <v>1803.5</v>
      </c>
      <c r="V28" s="44">
        <v>2388</v>
      </c>
      <c r="W28" s="44">
        <v>2297.5</v>
      </c>
      <c r="X28" s="44">
        <v>2341</v>
      </c>
      <c r="Y28" s="44">
        <v>2750</v>
      </c>
      <c r="Z28" s="44">
        <v>2852.5</v>
      </c>
      <c r="AA28" s="38"/>
      <c r="AB28" s="44">
        <v>2746</v>
      </c>
      <c r="AC28" s="48">
        <v>3291.83</v>
      </c>
      <c r="AD28" s="48">
        <v>3203</v>
      </c>
      <c r="AE28" s="48">
        <v>3560</v>
      </c>
      <c r="AF28" s="48">
        <v>3828.82</v>
      </c>
      <c r="AG28" s="48">
        <v>3498.5</v>
      </c>
      <c r="AH28" s="48">
        <v>3636</v>
      </c>
      <c r="AI28" s="48">
        <v>3629.97</v>
      </c>
      <c r="AJ28" s="48">
        <v>3699.44</v>
      </c>
      <c r="AK28" s="48">
        <v>3739</v>
      </c>
      <c r="AL28" s="48">
        <v>3681.49</v>
      </c>
      <c r="AM28" s="48">
        <v>3515</v>
      </c>
      <c r="AN28" s="38"/>
      <c r="AO28" s="48">
        <v>4141.5</v>
      </c>
      <c r="AP28" s="48">
        <v>3982.84</v>
      </c>
      <c r="AQ28" s="48">
        <v>4104</v>
      </c>
      <c r="AR28" s="48">
        <v>4031.5</v>
      </c>
      <c r="AS28" s="48">
        <v>4386.32</v>
      </c>
      <c r="AT28" s="48">
        <v>3988.22</v>
      </c>
      <c r="AU28" s="48">
        <v>4231.32</v>
      </c>
      <c r="AV28" s="48">
        <v>4117</v>
      </c>
      <c r="AW28" s="48">
        <v>4202.1099999999997</v>
      </c>
      <c r="AX28" s="48">
        <v>4876</v>
      </c>
      <c r="AY28" s="48">
        <v>4743.04</v>
      </c>
      <c r="AZ28" s="48">
        <v>4599.8999999999996</v>
      </c>
      <c r="BA28" s="38"/>
      <c r="BB28" s="20">
        <v>4517.3</v>
      </c>
      <c r="BC28" s="48">
        <v>4406.7299999999996</v>
      </c>
      <c r="BD28" s="48">
        <v>6912</v>
      </c>
      <c r="BE28" s="48">
        <v>4211.1000000000004</v>
      </c>
      <c r="BF28" s="48">
        <v>4073.9</v>
      </c>
      <c r="BG28" s="48">
        <v>4371.07</v>
      </c>
      <c r="BH28" s="48">
        <v>4325.17</v>
      </c>
      <c r="BI28" s="48">
        <v>4332.3</v>
      </c>
      <c r="BJ28" s="48">
        <v>4259.33</v>
      </c>
      <c r="BK28" s="48">
        <v>4283.32</v>
      </c>
      <c r="BL28" s="48">
        <v>4289.04</v>
      </c>
      <c r="BM28" s="48">
        <v>4281.67</v>
      </c>
      <c r="BN28" s="38"/>
      <c r="BO28" s="20">
        <v>4236.59</v>
      </c>
      <c r="BP28" s="48">
        <v>4380.97</v>
      </c>
      <c r="BQ28" s="48">
        <v>5062.66</v>
      </c>
      <c r="BR28" s="48">
        <v>4840.7700000000004</v>
      </c>
      <c r="BS28" s="48">
        <v>4704.1099999999997</v>
      </c>
      <c r="BT28" s="48">
        <v>4522.1000000000004</v>
      </c>
      <c r="BU28" s="48">
        <v>5054</v>
      </c>
      <c r="BV28" s="48">
        <v>4821.67</v>
      </c>
      <c r="BW28" s="48">
        <v>4943.4399999999996</v>
      </c>
      <c r="BX28" s="48">
        <v>5095.97</v>
      </c>
      <c r="BY28" s="48">
        <v>5312.71</v>
      </c>
      <c r="BZ28" s="48">
        <v>4724.1400000000003</v>
      </c>
      <c r="CA28" s="38"/>
      <c r="CB28" s="20">
        <v>4801.68</v>
      </c>
      <c r="CC28" s="48">
        <v>4866.37</v>
      </c>
      <c r="CD28" s="48">
        <v>5050.03</v>
      </c>
      <c r="CE28" s="48">
        <v>4803</v>
      </c>
      <c r="CF28" s="48">
        <v>5015</v>
      </c>
      <c r="CG28" s="48">
        <v>5078</v>
      </c>
      <c r="CH28" s="48">
        <v>5037</v>
      </c>
      <c r="CI28" s="48">
        <v>5360</v>
      </c>
      <c r="CJ28" s="48">
        <v>5329</v>
      </c>
      <c r="CK28" s="48">
        <v>5040</v>
      </c>
      <c r="CL28" s="48">
        <v>5227</v>
      </c>
      <c r="CM28" s="48">
        <v>5204</v>
      </c>
      <c r="CN28" s="38"/>
      <c r="CO28" s="48">
        <v>5639.17</v>
      </c>
      <c r="CP28" s="48">
        <v>5471.84</v>
      </c>
      <c r="CQ28" s="48">
        <v>5466.44</v>
      </c>
      <c r="CR28" s="48">
        <v>5164.21</v>
      </c>
      <c r="CS28" s="48">
        <v>5218.8100000000004</v>
      </c>
      <c r="CT28" s="48">
        <v>5394.21</v>
      </c>
      <c r="CU28" s="48">
        <v>5276</v>
      </c>
      <c r="CV28" s="48">
        <v>5328</v>
      </c>
      <c r="CW28" s="48">
        <v>5184.84</v>
      </c>
      <c r="CX28" s="48">
        <v>5111.42</v>
      </c>
      <c r="CY28" s="48">
        <v>5159.01</v>
      </c>
      <c r="CZ28" s="48">
        <v>5058.17</v>
      </c>
      <c r="DA28" s="38"/>
      <c r="DB28" s="48">
        <v>5243.87</v>
      </c>
      <c r="DC28" s="48">
        <v>5178.37</v>
      </c>
      <c r="DD28" s="48">
        <v>5075.84</v>
      </c>
      <c r="DE28" s="48">
        <v>5098.21</v>
      </c>
      <c r="DF28" s="48">
        <v>5399.45</v>
      </c>
      <c r="DG28" s="48">
        <v>5008</v>
      </c>
      <c r="DH28" s="48">
        <v>4799</v>
      </c>
      <c r="DI28" s="48">
        <v>4797</v>
      </c>
      <c r="DJ28" s="48">
        <v>5133</v>
      </c>
      <c r="DK28" s="48">
        <v>5120</v>
      </c>
      <c r="DL28" s="48">
        <v>5144</v>
      </c>
      <c r="DM28" s="48">
        <v>5289</v>
      </c>
      <c r="DN28" s="38"/>
      <c r="DO28" s="48">
        <v>5260</v>
      </c>
      <c r="DP28" s="48">
        <v>5304</v>
      </c>
      <c r="DQ28" s="48">
        <v>5302.32</v>
      </c>
      <c r="DR28" s="48">
        <v>5477.7</v>
      </c>
      <c r="DS28" s="48">
        <v>5291.24</v>
      </c>
      <c r="DT28" s="48">
        <v>5567.91</v>
      </c>
      <c r="DU28" s="48">
        <v>5042.3</v>
      </c>
      <c r="DV28" s="48">
        <v>5256.85</v>
      </c>
      <c r="DW28" s="48">
        <v>5409.5</v>
      </c>
      <c r="DX28" s="48">
        <v>5613.92</v>
      </c>
      <c r="DY28" s="48">
        <v>5409.81</v>
      </c>
      <c r="DZ28" s="48">
        <v>5244.9</v>
      </c>
      <c r="EA28" s="38"/>
      <c r="EB28" s="48">
        <v>5827.62</v>
      </c>
      <c r="EC28" s="48">
        <v>5567.87</v>
      </c>
      <c r="ED28" s="48">
        <v>5613.98</v>
      </c>
      <c r="EE28" s="48">
        <v>5406.89</v>
      </c>
      <c r="EF28" s="48">
        <v>5533.97</v>
      </c>
      <c r="EG28" s="48">
        <v>5169.42</v>
      </c>
      <c r="EH28" s="48">
        <v>5425.09</v>
      </c>
      <c r="EI28" s="48">
        <v>5474.69</v>
      </c>
      <c r="EJ28" s="48">
        <v>5448.14</v>
      </c>
      <c r="EK28" s="48">
        <v>5352.29</v>
      </c>
      <c r="EL28" s="48">
        <v>5322.73</v>
      </c>
      <c r="EM28" s="48">
        <v>5623.7</v>
      </c>
      <c r="EN28" s="38"/>
      <c r="EO28" s="48">
        <v>5396.93</v>
      </c>
      <c r="EP28" s="48">
        <v>5823.41</v>
      </c>
      <c r="EQ28" s="48">
        <v>5600.61</v>
      </c>
      <c r="ER28" s="48">
        <v>5769.75</v>
      </c>
      <c r="ES28" s="48">
        <v>5768.11</v>
      </c>
      <c r="ET28" s="48">
        <v>5676.63</v>
      </c>
      <c r="EU28" s="48">
        <v>5825.3</v>
      </c>
      <c r="EV28" s="48">
        <v>5936.62</v>
      </c>
      <c r="EW28" s="48">
        <v>6119.76</v>
      </c>
      <c r="EX28" s="48">
        <v>6339.79</v>
      </c>
      <c r="EY28" s="48">
        <v>6333.09</v>
      </c>
      <c r="EZ28" s="48">
        <v>6307.94</v>
      </c>
      <c r="FA28" s="38"/>
      <c r="FB28" s="48">
        <v>6433.88</v>
      </c>
      <c r="FC28" s="48">
        <v>6666.38</v>
      </c>
      <c r="FD28" s="48">
        <v>6266.3</v>
      </c>
      <c r="FE28" s="48">
        <v>6121.73</v>
      </c>
      <c r="FF28" s="48">
        <v>5963.9</v>
      </c>
      <c r="FG28" s="48">
        <v>6136.6</v>
      </c>
      <c r="FH28" s="48">
        <v>6756.91</v>
      </c>
      <c r="FI28" s="48">
        <v>6839.01</v>
      </c>
      <c r="FJ28" s="48">
        <v>7006.7</v>
      </c>
      <c r="FK28" s="48">
        <v>6757.3</v>
      </c>
      <c r="FL28" s="48">
        <v>6338.95</v>
      </c>
      <c r="FM28" s="48">
        <v>6454.53</v>
      </c>
      <c r="FN28" s="38"/>
      <c r="FO28" s="48">
        <v>6558.61</v>
      </c>
      <c r="FP28" s="48">
        <v>6611.67</v>
      </c>
      <c r="FQ28" s="48">
        <v>6636.32</v>
      </c>
      <c r="FR28" s="48">
        <v>6477.32</v>
      </c>
      <c r="FS28" s="48">
        <v>6118</v>
      </c>
      <c r="FT28" s="48">
        <v>4781.01</v>
      </c>
      <c r="FU28" s="48">
        <v>4988.2700000000004</v>
      </c>
      <c r="FV28" s="48">
        <v>5077.29</v>
      </c>
      <c r="FW28" s="48">
        <v>5003.3</v>
      </c>
      <c r="FX28" s="48">
        <v>5162</v>
      </c>
      <c r="FY28" s="48">
        <v>5074.5</v>
      </c>
      <c r="FZ28" s="48">
        <v>5226.1000000000004</v>
      </c>
      <c r="GA28" s="38"/>
      <c r="GB28" s="48">
        <v>5724.14</v>
      </c>
      <c r="GC28" s="48">
        <v>5924.13</v>
      </c>
      <c r="GD28" s="48">
        <v>5853.5</v>
      </c>
      <c r="GE28" s="48">
        <v>5512.88</v>
      </c>
      <c r="GF28" s="48">
        <v>5574.9</v>
      </c>
      <c r="GG28" s="48">
        <v>5631.29</v>
      </c>
      <c r="GH28" s="48">
        <v>6156.7</v>
      </c>
      <c r="GI28" s="48">
        <v>6151.1</v>
      </c>
      <c r="GJ28" s="48">
        <v>6289.48</v>
      </c>
      <c r="GK28" s="48">
        <v>6317.78</v>
      </c>
      <c r="GL28" s="48">
        <v>6587.9</v>
      </c>
      <c r="GM28" s="48">
        <v>6731.87</v>
      </c>
      <c r="GN28" s="38"/>
      <c r="GO28" s="48">
        <v>7164.97</v>
      </c>
      <c r="GP28" s="48">
        <v>6869.34</v>
      </c>
      <c r="GQ28" s="48">
        <v>7497</v>
      </c>
      <c r="GR28" s="48">
        <v>7422</v>
      </c>
      <c r="GS28" s="48">
        <v>7036.34</v>
      </c>
      <c r="GT28" s="48">
        <v>6861.57</v>
      </c>
      <c r="GU28" s="48">
        <v>6810.52</v>
      </c>
      <c r="GV28" s="48">
        <v>6847</v>
      </c>
      <c r="GW28" s="48">
        <v>6972.7</v>
      </c>
      <c r="GX28" s="48">
        <v>6989.25</v>
      </c>
      <c r="GY28" s="48">
        <v>7334.46</v>
      </c>
    </row>
    <row r="29" spans="1:207" x14ac:dyDescent="0.25">
      <c r="A29" s="3" t="s">
        <v>11</v>
      </c>
      <c r="B29" s="34" t="s">
        <v>21</v>
      </c>
      <c r="C29" s="43">
        <v>6</v>
      </c>
      <c r="D29" s="44">
        <v>6</v>
      </c>
      <c r="E29" s="44">
        <v>0</v>
      </c>
      <c r="F29" s="44">
        <v>18</v>
      </c>
      <c r="G29" s="44">
        <v>8</v>
      </c>
      <c r="H29" s="44">
        <v>8</v>
      </c>
      <c r="I29" s="44">
        <v>9</v>
      </c>
      <c r="J29" s="44">
        <v>8</v>
      </c>
      <c r="K29" s="44">
        <v>20</v>
      </c>
      <c r="L29" s="44">
        <v>10</v>
      </c>
      <c r="M29" s="44">
        <v>11</v>
      </c>
      <c r="N29" s="38"/>
      <c r="O29" s="43">
        <v>20</v>
      </c>
      <c r="P29" s="44">
        <v>0</v>
      </c>
      <c r="Q29" s="44">
        <v>120</v>
      </c>
      <c r="R29" s="44">
        <v>25</v>
      </c>
      <c r="S29" s="44">
        <v>40</v>
      </c>
      <c r="T29" s="44">
        <v>20</v>
      </c>
      <c r="U29" s="44">
        <v>20</v>
      </c>
      <c r="V29" s="44">
        <v>20</v>
      </c>
      <c r="W29" s="44">
        <v>20</v>
      </c>
      <c r="X29" s="44">
        <v>0</v>
      </c>
      <c r="Y29" s="44">
        <v>6</v>
      </c>
      <c r="Z29" s="44">
        <v>0</v>
      </c>
      <c r="AA29" s="38"/>
      <c r="AB29" s="44">
        <v>0</v>
      </c>
      <c r="AC29" s="48">
        <v>0</v>
      </c>
      <c r="AD29" s="48">
        <v>0</v>
      </c>
      <c r="AE29" s="48">
        <v>0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12</v>
      </c>
      <c r="AL29" s="48">
        <v>0</v>
      </c>
      <c r="AM29" s="48">
        <v>11</v>
      </c>
      <c r="AN29" s="38"/>
      <c r="AO29" s="48">
        <v>12</v>
      </c>
      <c r="AP29" s="48">
        <v>23</v>
      </c>
      <c r="AQ29" s="48">
        <v>30</v>
      </c>
      <c r="AR29" s="48">
        <v>35</v>
      </c>
      <c r="AS29" s="48">
        <v>35</v>
      </c>
      <c r="AT29" s="48">
        <v>35</v>
      </c>
      <c r="AU29" s="48">
        <v>35</v>
      </c>
      <c r="AV29" s="48">
        <v>43</v>
      </c>
      <c r="AW29" s="48">
        <v>35</v>
      </c>
      <c r="AX29" s="48">
        <v>30</v>
      </c>
      <c r="AY29" s="48">
        <v>70</v>
      </c>
      <c r="AZ29" s="48">
        <v>70</v>
      </c>
      <c r="BA29" s="38"/>
      <c r="BB29" s="20">
        <v>30</v>
      </c>
      <c r="BC29" s="48">
        <v>33</v>
      </c>
      <c r="BD29" s="48">
        <v>76</v>
      </c>
      <c r="BE29" s="48">
        <v>52</v>
      </c>
      <c r="BF29" s="48">
        <v>138</v>
      </c>
      <c r="BG29" s="48">
        <v>20</v>
      </c>
      <c r="BH29" s="48">
        <v>20</v>
      </c>
      <c r="BI29" s="48">
        <v>20</v>
      </c>
      <c r="BJ29" s="48">
        <v>20</v>
      </c>
      <c r="BK29" s="48">
        <v>20</v>
      </c>
      <c r="BL29" s="48">
        <v>10</v>
      </c>
      <c r="BM29" s="48">
        <v>10</v>
      </c>
      <c r="BN29" s="38"/>
      <c r="BO29" s="20">
        <v>10</v>
      </c>
      <c r="BP29" s="48">
        <v>10</v>
      </c>
      <c r="BQ29" s="48">
        <v>10</v>
      </c>
      <c r="BR29" s="48">
        <v>10</v>
      </c>
      <c r="BS29" s="48">
        <v>10</v>
      </c>
      <c r="BT29" s="48">
        <v>10</v>
      </c>
      <c r="BU29" s="48">
        <v>10</v>
      </c>
      <c r="BV29" s="48">
        <v>10</v>
      </c>
      <c r="BW29" s="48">
        <v>10</v>
      </c>
      <c r="BX29" s="48">
        <v>10</v>
      </c>
      <c r="BY29" s="48">
        <v>10</v>
      </c>
      <c r="BZ29" s="48">
        <v>10</v>
      </c>
      <c r="CA29" s="38"/>
      <c r="CB29" s="20">
        <v>10</v>
      </c>
      <c r="CC29" s="48">
        <v>10</v>
      </c>
      <c r="CD29" s="48">
        <v>10</v>
      </c>
      <c r="CE29" s="48">
        <v>10</v>
      </c>
      <c r="CF29" s="48">
        <v>10</v>
      </c>
      <c r="CG29" s="48">
        <v>10</v>
      </c>
      <c r="CH29" s="48">
        <v>10</v>
      </c>
      <c r="CI29" s="48">
        <v>10</v>
      </c>
      <c r="CJ29" s="48">
        <v>10</v>
      </c>
      <c r="CK29" s="48">
        <v>10</v>
      </c>
      <c r="CL29" s="48">
        <v>10</v>
      </c>
      <c r="CM29" s="48">
        <v>10</v>
      </c>
      <c r="CN29" s="38"/>
      <c r="CO29" s="48">
        <v>10</v>
      </c>
      <c r="CP29" s="48">
        <v>0</v>
      </c>
      <c r="CQ29" s="48">
        <v>0</v>
      </c>
      <c r="CR29" s="48">
        <v>0</v>
      </c>
      <c r="CS29" s="48">
        <v>0</v>
      </c>
      <c r="CT29" s="48">
        <v>0</v>
      </c>
      <c r="CU29" s="48">
        <v>0</v>
      </c>
      <c r="CV29" s="48">
        <v>20</v>
      </c>
      <c r="CW29" s="48">
        <v>20</v>
      </c>
      <c r="CX29" s="48">
        <v>20</v>
      </c>
      <c r="CY29" s="48">
        <v>20</v>
      </c>
      <c r="CZ29" s="48">
        <v>20</v>
      </c>
      <c r="DA29" s="38"/>
      <c r="DB29" s="48">
        <v>20</v>
      </c>
      <c r="DC29" s="48">
        <v>20</v>
      </c>
      <c r="DD29" s="48">
        <v>0</v>
      </c>
      <c r="DE29" s="48">
        <v>0</v>
      </c>
      <c r="DF29" s="48">
        <v>0</v>
      </c>
      <c r="DG29" s="48">
        <v>0</v>
      </c>
      <c r="DH29" s="48">
        <v>0</v>
      </c>
      <c r="DI29" s="48">
        <v>0</v>
      </c>
      <c r="DJ29" s="48">
        <v>0</v>
      </c>
      <c r="DK29" s="48">
        <v>0</v>
      </c>
      <c r="DL29" s="48">
        <v>0</v>
      </c>
      <c r="DM29" s="48">
        <v>0</v>
      </c>
      <c r="DN29" s="38"/>
      <c r="DO29" s="48">
        <v>0</v>
      </c>
      <c r="DP29" s="48">
        <v>0</v>
      </c>
      <c r="DQ29" s="48">
        <v>0</v>
      </c>
      <c r="DR29" s="48">
        <v>0</v>
      </c>
      <c r="DS29" s="48">
        <v>0</v>
      </c>
      <c r="DT29" s="48">
        <v>0</v>
      </c>
      <c r="DU29" s="48">
        <v>0</v>
      </c>
      <c r="DV29" s="48">
        <v>0</v>
      </c>
      <c r="DW29" s="48">
        <v>0</v>
      </c>
      <c r="DX29" s="48">
        <v>0</v>
      </c>
      <c r="DY29" s="48">
        <v>0</v>
      </c>
      <c r="DZ29" s="48">
        <v>0</v>
      </c>
      <c r="EA29" s="38"/>
      <c r="EB29" s="48">
        <v>0</v>
      </c>
      <c r="EC29" s="48">
        <v>0</v>
      </c>
      <c r="ED29" s="48">
        <v>0</v>
      </c>
      <c r="EE29" s="48">
        <v>0</v>
      </c>
      <c r="EF29" s="48">
        <v>0</v>
      </c>
      <c r="EG29" s="48">
        <v>0</v>
      </c>
      <c r="EH29" s="48">
        <v>0</v>
      </c>
      <c r="EI29" s="48">
        <v>0</v>
      </c>
      <c r="EJ29" s="48">
        <v>0</v>
      </c>
      <c r="EK29" s="48">
        <v>0</v>
      </c>
      <c r="EL29" s="48">
        <v>0</v>
      </c>
      <c r="EM29" s="48">
        <v>0</v>
      </c>
      <c r="EN29" s="38"/>
      <c r="EO29" s="48">
        <v>0</v>
      </c>
      <c r="EP29" s="48">
        <v>0</v>
      </c>
      <c r="EQ29" s="48">
        <v>0</v>
      </c>
      <c r="ER29" s="48">
        <v>0</v>
      </c>
      <c r="ES29" s="48">
        <v>0</v>
      </c>
      <c r="ET29" s="48">
        <v>0</v>
      </c>
      <c r="EU29" s="48">
        <v>0</v>
      </c>
      <c r="EV29" s="48">
        <v>2</v>
      </c>
      <c r="EW29" s="48">
        <v>18</v>
      </c>
      <c r="EX29" s="48">
        <v>20</v>
      </c>
      <c r="EY29" s="48">
        <v>20</v>
      </c>
      <c r="EZ29" s="48">
        <v>9</v>
      </c>
      <c r="FA29" s="38"/>
      <c r="FB29" s="48">
        <v>20</v>
      </c>
      <c r="FC29" s="48">
        <v>43</v>
      </c>
      <c r="FD29" s="48">
        <v>33</v>
      </c>
      <c r="FE29" s="48">
        <v>40</v>
      </c>
      <c r="FF29" s="48">
        <v>48</v>
      </c>
      <c r="FG29" s="48">
        <v>40</v>
      </c>
      <c r="FH29" s="48">
        <v>40</v>
      </c>
      <c r="FI29" s="48">
        <v>40</v>
      </c>
      <c r="FJ29" s="48">
        <v>40</v>
      </c>
      <c r="FK29" s="48">
        <v>22</v>
      </c>
      <c r="FL29" s="48">
        <v>4</v>
      </c>
      <c r="FM29" s="48">
        <v>13</v>
      </c>
      <c r="FN29" s="38"/>
      <c r="FO29" s="48">
        <v>6</v>
      </c>
      <c r="FP29" s="48">
        <v>28</v>
      </c>
      <c r="FQ29" s="48">
        <v>36</v>
      </c>
      <c r="FR29" s="48">
        <v>23</v>
      </c>
      <c r="FS29" s="48">
        <v>40</v>
      </c>
      <c r="FT29" s="48">
        <v>27</v>
      </c>
      <c r="FU29" s="48">
        <v>39</v>
      </c>
      <c r="FV29" s="48">
        <v>32</v>
      </c>
      <c r="FW29" s="48">
        <v>28</v>
      </c>
      <c r="FX29" s="48">
        <v>29</v>
      </c>
      <c r="FY29" s="48">
        <v>39</v>
      </c>
      <c r="FZ29" s="48">
        <v>26</v>
      </c>
      <c r="GA29" s="38"/>
      <c r="GB29" s="48">
        <v>7</v>
      </c>
      <c r="GC29" s="48">
        <v>0</v>
      </c>
      <c r="GD29" s="48">
        <v>0</v>
      </c>
      <c r="GE29" s="48">
        <v>0</v>
      </c>
      <c r="GF29" s="48">
        <v>0</v>
      </c>
      <c r="GG29" s="48">
        <v>0</v>
      </c>
      <c r="GH29" s="48">
        <v>0</v>
      </c>
      <c r="GI29" s="48">
        <v>0</v>
      </c>
      <c r="GJ29" s="48">
        <v>0</v>
      </c>
      <c r="GK29" s="48">
        <v>0</v>
      </c>
      <c r="GL29" s="48">
        <v>0</v>
      </c>
      <c r="GM29" s="48">
        <v>0</v>
      </c>
      <c r="GN29" s="38"/>
      <c r="GO29" s="48">
        <v>0</v>
      </c>
      <c r="GP29" s="48">
        <v>0</v>
      </c>
      <c r="GQ29" s="48">
        <v>0</v>
      </c>
      <c r="GR29" s="48">
        <v>0</v>
      </c>
      <c r="GS29" s="48">
        <v>0</v>
      </c>
      <c r="GT29" s="48">
        <v>0</v>
      </c>
      <c r="GU29" s="48">
        <v>0</v>
      </c>
      <c r="GV29" s="48">
        <v>0</v>
      </c>
      <c r="GW29" s="48">
        <v>0</v>
      </c>
      <c r="GX29" s="48">
        <v>0</v>
      </c>
      <c r="GY29" s="48">
        <v>0</v>
      </c>
    </row>
    <row r="30" spans="1:207" x14ac:dyDescent="0.25">
      <c r="A30" s="3" t="s">
        <v>12</v>
      </c>
      <c r="B30" s="34" t="s">
        <v>21</v>
      </c>
      <c r="C30" s="43">
        <v>722</v>
      </c>
      <c r="D30" s="44">
        <v>2667</v>
      </c>
      <c r="E30" s="44">
        <v>117</v>
      </c>
      <c r="F30" s="44">
        <v>3848</v>
      </c>
      <c r="G30" s="44">
        <v>970</v>
      </c>
      <c r="H30" s="44">
        <v>1306.5</v>
      </c>
      <c r="I30" s="44">
        <v>1471</v>
      </c>
      <c r="J30" s="44">
        <v>1271</v>
      </c>
      <c r="K30" s="44">
        <v>1785.5</v>
      </c>
      <c r="L30" s="44">
        <v>1800</v>
      </c>
      <c r="M30" s="44">
        <v>1772</v>
      </c>
      <c r="N30" s="38"/>
      <c r="O30" s="43">
        <v>1470</v>
      </c>
      <c r="P30" s="44">
        <v>1829</v>
      </c>
      <c r="Q30" s="44">
        <v>1993</v>
      </c>
      <c r="R30" s="44">
        <v>1947</v>
      </c>
      <c r="S30" s="44">
        <v>1896</v>
      </c>
      <c r="T30" s="44">
        <v>1758</v>
      </c>
      <c r="U30" s="44">
        <v>1592</v>
      </c>
      <c r="V30" s="44">
        <v>1846</v>
      </c>
      <c r="W30" s="44">
        <v>1838</v>
      </c>
      <c r="X30" s="44">
        <v>1802</v>
      </c>
      <c r="Y30" s="44">
        <v>1896</v>
      </c>
      <c r="Z30" s="44">
        <v>1930</v>
      </c>
      <c r="AA30" s="38"/>
      <c r="AB30" s="44">
        <v>1879</v>
      </c>
      <c r="AC30" s="48">
        <v>1756</v>
      </c>
      <c r="AD30" s="48">
        <v>1923</v>
      </c>
      <c r="AE30" s="48">
        <v>1881</v>
      </c>
      <c r="AF30" s="48">
        <v>2006.66</v>
      </c>
      <c r="AG30" s="48">
        <v>1887</v>
      </c>
      <c r="AH30" s="48">
        <v>1888.33</v>
      </c>
      <c r="AI30" s="48">
        <v>1913</v>
      </c>
      <c r="AJ30" s="48">
        <v>1912</v>
      </c>
      <c r="AK30" s="48">
        <v>2325.33</v>
      </c>
      <c r="AL30" s="48">
        <v>1875</v>
      </c>
      <c r="AM30" s="48">
        <v>1896</v>
      </c>
      <c r="AN30" s="38"/>
      <c r="AO30" s="48">
        <v>1732</v>
      </c>
      <c r="AP30" s="48">
        <v>1709</v>
      </c>
      <c r="AQ30" s="48">
        <v>2250</v>
      </c>
      <c r="AR30" s="48">
        <v>1809</v>
      </c>
      <c r="AS30" s="48">
        <v>1963</v>
      </c>
      <c r="AT30" s="48">
        <v>2593</v>
      </c>
      <c r="AU30" s="48">
        <v>1522</v>
      </c>
      <c r="AV30" s="48">
        <v>1761</v>
      </c>
      <c r="AW30" s="48">
        <v>1800</v>
      </c>
      <c r="AX30" s="48">
        <v>1513.8</v>
      </c>
      <c r="AY30" s="48">
        <v>1407</v>
      </c>
      <c r="AZ30" s="48">
        <v>1297</v>
      </c>
      <c r="BA30" s="38"/>
      <c r="BB30" s="20">
        <v>1371</v>
      </c>
      <c r="BC30" s="48">
        <v>1394.8</v>
      </c>
      <c r="BD30" s="48">
        <v>2026.8</v>
      </c>
      <c r="BE30" s="48">
        <v>1419</v>
      </c>
      <c r="BF30" s="48">
        <v>1357.7</v>
      </c>
      <c r="BG30" s="48">
        <v>1350.1</v>
      </c>
      <c r="BH30" s="48">
        <v>1375.8</v>
      </c>
      <c r="BI30" s="48">
        <v>1442</v>
      </c>
      <c r="BJ30" s="48">
        <v>1353.1</v>
      </c>
      <c r="BK30" s="48">
        <v>1416.1</v>
      </c>
      <c r="BL30" s="48">
        <v>1360</v>
      </c>
      <c r="BM30" s="48">
        <v>1391.9</v>
      </c>
      <c r="BN30" s="38"/>
      <c r="BO30" s="20">
        <v>1266</v>
      </c>
      <c r="BP30" s="48">
        <v>1213.8</v>
      </c>
      <c r="BQ30" s="48">
        <v>1436.6</v>
      </c>
      <c r="BR30" s="48">
        <v>1421.1</v>
      </c>
      <c r="BS30" s="48">
        <v>1430.7</v>
      </c>
      <c r="BT30" s="48">
        <v>1480</v>
      </c>
      <c r="BU30" s="48">
        <v>1604.2</v>
      </c>
      <c r="BV30" s="48">
        <v>1518.3</v>
      </c>
      <c r="BW30" s="48">
        <v>1492.4</v>
      </c>
      <c r="BX30" s="48">
        <v>1437.6</v>
      </c>
      <c r="BY30" s="48">
        <v>1457</v>
      </c>
      <c r="BZ30" s="48">
        <v>1582.2</v>
      </c>
      <c r="CA30" s="38"/>
      <c r="CB30" s="20">
        <v>1324.4</v>
      </c>
      <c r="CC30" s="48">
        <v>1263.5999999999999</v>
      </c>
      <c r="CD30" s="48">
        <v>1486</v>
      </c>
      <c r="CE30" s="48">
        <v>1440</v>
      </c>
      <c r="CF30" s="48">
        <v>1512</v>
      </c>
      <c r="CG30" s="48">
        <v>1511</v>
      </c>
      <c r="CH30" s="48">
        <v>1488</v>
      </c>
      <c r="CI30" s="48">
        <v>1412</v>
      </c>
      <c r="CJ30" s="48">
        <v>1471</v>
      </c>
      <c r="CK30" s="48">
        <v>1468</v>
      </c>
      <c r="CL30" s="48">
        <v>1529</v>
      </c>
      <c r="CM30" s="48">
        <v>1428</v>
      </c>
      <c r="CN30" s="38"/>
      <c r="CO30" s="48">
        <v>1287</v>
      </c>
      <c r="CP30" s="48">
        <v>1249</v>
      </c>
      <c r="CQ30" s="48">
        <v>1524</v>
      </c>
      <c r="CR30" s="48">
        <v>1450</v>
      </c>
      <c r="CS30" s="48">
        <v>1517</v>
      </c>
      <c r="CT30" s="48">
        <v>1534.4</v>
      </c>
      <c r="CU30" s="48">
        <v>1374</v>
      </c>
      <c r="CV30" s="48">
        <v>1503</v>
      </c>
      <c r="CW30" s="48">
        <v>1502</v>
      </c>
      <c r="CX30" s="48">
        <v>1570</v>
      </c>
      <c r="CY30" s="48">
        <v>1502</v>
      </c>
      <c r="CZ30" s="48">
        <v>1399.4</v>
      </c>
      <c r="DA30" s="38"/>
      <c r="DB30" s="48">
        <v>1219</v>
      </c>
      <c r="DC30" s="48">
        <v>1263.8</v>
      </c>
      <c r="DD30" s="48">
        <v>1524</v>
      </c>
      <c r="DE30" s="48">
        <v>1560</v>
      </c>
      <c r="DF30" s="48">
        <v>1544.2</v>
      </c>
      <c r="DG30" s="48">
        <v>1510</v>
      </c>
      <c r="DH30" s="48">
        <v>1410</v>
      </c>
      <c r="DI30" s="48">
        <v>1475</v>
      </c>
      <c r="DJ30" s="48">
        <v>1602</v>
      </c>
      <c r="DK30" s="48">
        <v>1565</v>
      </c>
      <c r="DL30" s="48">
        <v>1523</v>
      </c>
      <c r="DM30" s="48">
        <v>1535</v>
      </c>
      <c r="DN30" s="38"/>
      <c r="DO30" s="48">
        <v>1371</v>
      </c>
      <c r="DP30" s="48">
        <v>1475</v>
      </c>
      <c r="DQ30" s="48">
        <v>1730</v>
      </c>
      <c r="DR30" s="48">
        <v>1686</v>
      </c>
      <c r="DS30" s="48">
        <v>1731.4</v>
      </c>
      <c r="DT30" s="48">
        <v>1653.5</v>
      </c>
      <c r="DU30" s="48">
        <v>1469.4</v>
      </c>
      <c r="DV30" s="48">
        <v>1521.9</v>
      </c>
      <c r="DW30" s="48">
        <v>1600.6</v>
      </c>
      <c r="DX30" s="48">
        <v>1636</v>
      </c>
      <c r="DY30" s="48">
        <v>1818.5</v>
      </c>
      <c r="DZ30" s="48">
        <v>1667</v>
      </c>
      <c r="EA30" s="38"/>
      <c r="EB30" s="48">
        <v>1557.2</v>
      </c>
      <c r="EC30" s="48">
        <v>1595.8</v>
      </c>
      <c r="ED30" s="48">
        <v>1713.5</v>
      </c>
      <c r="EE30" s="48">
        <v>1678.8</v>
      </c>
      <c r="EF30" s="48">
        <v>1709</v>
      </c>
      <c r="EG30" s="48">
        <v>1713.4</v>
      </c>
      <c r="EH30" s="48">
        <v>1710.02</v>
      </c>
      <c r="EI30" s="48">
        <v>1772.1</v>
      </c>
      <c r="EJ30" s="48">
        <v>1797.3</v>
      </c>
      <c r="EK30" s="48">
        <v>1873.6</v>
      </c>
      <c r="EL30" s="48">
        <v>1850.4</v>
      </c>
      <c r="EM30" s="48">
        <v>1763.1</v>
      </c>
      <c r="EN30" s="38"/>
      <c r="EO30" s="48">
        <v>1586</v>
      </c>
      <c r="EP30" s="48">
        <v>1805.2</v>
      </c>
      <c r="EQ30" s="48">
        <v>1842</v>
      </c>
      <c r="ER30" s="48">
        <v>1879</v>
      </c>
      <c r="ES30" s="48">
        <v>1859</v>
      </c>
      <c r="ET30" s="48">
        <v>1766</v>
      </c>
      <c r="EU30" s="48">
        <v>1771</v>
      </c>
      <c r="EV30" s="48">
        <v>1741</v>
      </c>
      <c r="EW30" s="48">
        <v>1795</v>
      </c>
      <c r="EX30" s="48">
        <v>1681</v>
      </c>
      <c r="EY30" s="48">
        <v>1776</v>
      </c>
      <c r="EZ30" s="48">
        <v>1689</v>
      </c>
      <c r="FA30" s="38"/>
      <c r="FB30" s="48">
        <v>1635</v>
      </c>
      <c r="FC30" s="48">
        <v>1815</v>
      </c>
      <c r="FD30" s="48">
        <v>1791</v>
      </c>
      <c r="FE30" s="48">
        <v>1726</v>
      </c>
      <c r="FF30" s="48">
        <v>1807</v>
      </c>
      <c r="FG30" s="48">
        <v>1895</v>
      </c>
      <c r="FH30" s="48">
        <v>1931</v>
      </c>
      <c r="FI30" s="48">
        <v>1870</v>
      </c>
      <c r="FJ30" s="48">
        <v>1904</v>
      </c>
      <c r="FK30" s="48">
        <v>1937</v>
      </c>
      <c r="FL30" s="48">
        <v>1860</v>
      </c>
      <c r="FM30" s="48">
        <v>1906</v>
      </c>
      <c r="FN30" s="38"/>
      <c r="FO30" s="48">
        <v>1574</v>
      </c>
      <c r="FP30" s="48">
        <v>1667</v>
      </c>
      <c r="FQ30" s="48">
        <v>1901</v>
      </c>
      <c r="FR30" s="48">
        <v>1956</v>
      </c>
      <c r="FS30" s="48">
        <v>1808</v>
      </c>
      <c r="FT30" s="48">
        <v>1316</v>
      </c>
      <c r="FU30" s="48">
        <v>1334</v>
      </c>
      <c r="FV30" s="48">
        <v>1293</v>
      </c>
      <c r="FW30" s="48">
        <v>1304</v>
      </c>
      <c r="FX30" s="48">
        <v>1284</v>
      </c>
      <c r="FY30" s="48">
        <v>1257</v>
      </c>
      <c r="FZ30" s="48">
        <v>1212</v>
      </c>
      <c r="GA30" s="38"/>
      <c r="GB30" s="48">
        <v>1167</v>
      </c>
      <c r="GC30" s="48">
        <v>1132</v>
      </c>
      <c r="GD30" s="48">
        <v>1284</v>
      </c>
      <c r="GE30" s="48">
        <v>1324</v>
      </c>
      <c r="GF30" s="48">
        <v>1348</v>
      </c>
      <c r="GG30" s="48">
        <v>1225</v>
      </c>
      <c r="GH30" s="48">
        <v>1383</v>
      </c>
      <c r="GI30" s="48">
        <v>1476</v>
      </c>
      <c r="GJ30" s="48">
        <v>1550</v>
      </c>
      <c r="GK30" s="48">
        <v>1465</v>
      </c>
      <c r="GL30" s="48">
        <v>1511</v>
      </c>
      <c r="GM30" s="48">
        <v>1470</v>
      </c>
      <c r="GN30" s="38"/>
      <c r="GO30" s="48">
        <v>1307</v>
      </c>
      <c r="GP30" s="48">
        <v>1218</v>
      </c>
      <c r="GQ30" s="48">
        <v>1386</v>
      </c>
      <c r="GR30" s="48">
        <v>1438</v>
      </c>
      <c r="GS30" s="48">
        <v>1536</v>
      </c>
      <c r="GT30" s="48">
        <v>1583</v>
      </c>
      <c r="GU30" s="48">
        <v>1453</v>
      </c>
      <c r="GV30" s="48">
        <v>1435</v>
      </c>
      <c r="GW30" s="48">
        <v>1552</v>
      </c>
      <c r="GX30" s="48">
        <v>1676</v>
      </c>
      <c r="GY30" s="48">
        <v>1634</v>
      </c>
    </row>
    <row r="31" spans="1:207" x14ac:dyDescent="0.25">
      <c r="A31" s="3" t="s">
        <v>13</v>
      </c>
      <c r="B31" s="34" t="s">
        <v>21</v>
      </c>
      <c r="C31" s="43">
        <v>92</v>
      </c>
      <c r="D31" s="44">
        <v>149</v>
      </c>
      <c r="E31" s="44">
        <v>2</v>
      </c>
      <c r="F31" s="44">
        <v>189</v>
      </c>
      <c r="G31" s="44">
        <v>79</v>
      </c>
      <c r="H31" s="44">
        <v>76</v>
      </c>
      <c r="I31" s="44">
        <v>145</v>
      </c>
      <c r="J31" s="44">
        <v>91</v>
      </c>
      <c r="K31" s="44">
        <v>97</v>
      </c>
      <c r="L31" s="44">
        <v>92</v>
      </c>
      <c r="M31" s="44">
        <v>93</v>
      </c>
      <c r="N31" s="38"/>
      <c r="O31" s="43">
        <v>162</v>
      </c>
      <c r="P31" s="44">
        <v>184</v>
      </c>
      <c r="Q31" s="44">
        <v>184</v>
      </c>
      <c r="R31" s="44">
        <v>139</v>
      </c>
      <c r="S31" s="44">
        <v>65</v>
      </c>
      <c r="T31" s="44">
        <v>53</v>
      </c>
      <c r="U31" s="44">
        <v>45</v>
      </c>
      <c r="V31" s="44">
        <v>50</v>
      </c>
      <c r="W31" s="44">
        <v>52</v>
      </c>
      <c r="X31" s="44">
        <v>24</v>
      </c>
      <c r="Y31" s="44">
        <v>83</v>
      </c>
      <c r="Z31" s="44">
        <v>74</v>
      </c>
      <c r="AA31" s="38"/>
      <c r="AB31" s="44">
        <v>66</v>
      </c>
      <c r="AC31" s="48">
        <v>87</v>
      </c>
      <c r="AD31" s="48">
        <v>58</v>
      </c>
      <c r="AE31" s="48">
        <v>99</v>
      </c>
      <c r="AF31" s="48">
        <v>98</v>
      </c>
      <c r="AG31" s="48">
        <v>89</v>
      </c>
      <c r="AH31" s="48">
        <v>132</v>
      </c>
      <c r="AI31" s="48">
        <v>200</v>
      </c>
      <c r="AJ31" s="48">
        <v>238</v>
      </c>
      <c r="AK31" s="48">
        <v>207</v>
      </c>
      <c r="AL31" s="48">
        <v>190.5</v>
      </c>
      <c r="AM31" s="48">
        <v>174</v>
      </c>
      <c r="AN31" s="38"/>
      <c r="AO31" s="48">
        <v>245</v>
      </c>
      <c r="AP31" s="48">
        <v>266</v>
      </c>
      <c r="AQ31" s="48">
        <v>355</v>
      </c>
      <c r="AR31" s="48">
        <v>333</v>
      </c>
      <c r="AS31" s="48">
        <v>351</v>
      </c>
      <c r="AT31" s="48">
        <v>392.33</v>
      </c>
      <c r="AU31" s="48">
        <v>374.66</v>
      </c>
      <c r="AV31" s="48">
        <v>348.5</v>
      </c>
      <c r="AW31" s="48">
        <v>334</v>
      </c>
      <c r="AX31" s="48">
        <v>302.5</v>
      </c>
      <c r="AY31" s="48">
        <v>240</v>
      </c>
      <c r="AZ31" s="48">
        <v>263</v>
      </c>
      <c r="BA31" s="38"/>
      <c r="BB31" s="20">
        <v>208</v>
      </c>
      <c r="BC31" s="48">
        <v>193</v>
      </c>
      <c r="BD31" s="48">
        <v>298</v>
      </c>
      <c r="BE31" s="48">
        <v>208</v>
      </c>
      <c r="BF31" s="48">
        <v>174</v>
      </c>
      <c r="BG31" s="48">
        <v>164</v>
      </c>
      <c r="BH31" s="48">
        <v>191</v>
      </c>
      <c r="BI31" s="48">
        <v>165</v>
      </c>
      <c r="BJ31" s="48">
        <v>171</v>
      </c>
      <c r="BK31" s="48">
        <v>137</v>
      </c>
      <c r="BL31" s="48">
        <v>149</v>
      </c>
      <c r="BM31" s="48">
        <v>156</v>
      </c>
      <c r="BN31" s="38"/>
      <c r="BO31" s="20">
        <v>159</v>
      </c>
      <c r="BP31" s="48">
        <v>165</v>
      </c>
      <c r="BQ31" s="48">
        <v>198</v>
      </c>
      <c r="BR31" s="48">
        <v>191</v>
      </c>
      <c r="BS31" s="48">
        <v>228.66</v>
      </c>
      <c r="BT31" s="48">
        <v>192</v>
      </c>
      <c r="BU31" s="48">
        <v>227</v>
      </c>
      <c r="BV31" s="48">
        <v>198</v>
      </c>
      <c r="BW31" s="48">
        <v>220</v>
      </c>
      <c r="BX31" s="48">
        <v>190</v>
      </c>
      <c r="BY31" s="48">
        <v>195</v>
      </c>
      <c r="BZ31" s="48">
        <v>172</v>
      </c>
      <c r="CA31" s="38"/>
      <c r="CB31" s="20">
        <v>225</v>
      </c>
      <c r="CC31" s="48">
        <v>264</v>
      </c>
      <c r="CD31" s="48">
        <v>261</v>
      </c>
      <c r="CE31" s="48">
        <v>265</v>
      </c>
      <c r="CF31" s="48">
        <v>263</v>
      </c>
      <c r="CG31" s="48">
        <v>243</v>
      </c>
      <c r="CH31" s="48">
        <v>247</v>
      </c>
      <c r="CI31" s="48">
        <v>263</v>
      </c>
      <c r="CJ31" s="48">
        <v>240</v>
      </c>
      <c r="CK31" s="48">
        <v>267</v>
      </c>
      <c r="CL31" s="48">
        <v>266</v>
      </c>
      <c r="CM31" s="48">
        <v>259</v>
      </c>
      <c r="CN31" s="38"/>
      <c r="CO31" s="48">
        <v>297.60000000000002</v>
      </c>
      <c r="CP31" s="48">
        <v>333</v>
      </c>
      <c r="CQ31" s="48">
        <v>335.2</v>
      </c>
      <c r="CR31" s="48">
        <v>365.4</v>
      </c>
      <c r="CS31" s="48">
        <v>334.4</v>
      </c>
      <c r="CT31" s="48">
        <v>340.6</v>
      </c>
      <c r="CU31" s="48">
        <v>343.8</v>
      </c>
      <c r="CV31" s="48">
        <v>328</v>
      </c>
      <c r="CW31" s="48">
        <v>348.2</v>
      </c>
      <c r="CX31" s="48">
        <v>300.8</v>
      </c>
      <c r="CY31" s="48">
        <v>335.4</v>
      </c>
      <c r="CZ31" s="48">
        <v>348.4</v>
      </c>
      <c r="DA31" s="38"/>
      <c r="DB31" s="48">
        <v>305</v>
      </c>
      <c r="DC31" s="48">
        <v>297</v>
      </c>
      <c r="DD31" s="48">
        <v>291</v>
      </c>
      <c r="DE31" s="48">
        <v>292</v>
      </c>
      <c r="DF31" s="48">
        <v>277</v>
      </c>
      <c r="DG31" s="48">
        <v>264</v>
      </c>
      <c r="DH31" s="48">
        <v>302</v>
      </c>
      <c r="DI31" s="48">
        <v>261</v>
      </c>
      <c r="DJ31" s="48">
        <v>326</v>
      </c>
      <c r="DK31" s="48">
        <v>318</v>
      </c>
      <c r="DL31" s="48">
        <v>327</v>
      </c>
      <c r="DM31" s="48">
        <v>332</v>
      </c>
      <c r="DN31" s="38"/>
      <c r="DO31" s="48">
        <v>290</v>
      </c>
      <c r="DP31" s="48">
        <v>275</v>
      </c>
      <c r="DQ31" s="48">
        <v>342</v>
      </c>
      <c r="DR31" s="48">
        <v>327</v>
      </c>
      <c r="DS31" s="48">
        <v>348</v>
      </c>
      <c r="DT31" s="48">
        <v>338</v>
      </c>
      <c r="DU31" s="48">
        <v>318</v>
      </c>
      <c r="DV31" s="48">
        <v>278</v>
      </c>
      <c r="DW31" s="48">
        <v>339</v>
      </c>
      <c r="DX31" s="48">
        <v>421</v>
      </c>
      <c r="DY31" s="48">
        <v>405</v>
      </c>
      <c r="DZ31" s="48">
        <v>409</v>
      </c>
      <c r="EA31" s="38"/>
      <c r="EB31" s="48">
        <v>417</v>
      </c>
      <c r="EC31" s="48">
        <v>369</v>
      </c>
      <c r="ED31" s="48">
        <v>362</v>
      </c>
      <c r="EE31" s="48">
        <v>416</v>
      </c>
      <c r="EF31" s="48">
        <v>441</v>
      </c>
      <c r="EG31" s="48">
        <v>410</v>
      </c>
      <c r="EH31" s="48">
        <v>406</v>
      </c>
      <c r="EI31" s="48">
        <v>418</v>
      </c>
      <c r="EJ31" s="48">
        <v>442</v>
      </c>
      <c r="EK31" s="48">
        <v>431</v>
      </c>
      <c r="EL31" s="48">
        <v>473</v>
      </c>
      <c r="EM31" s="48">
        <v>531</v>
      </c>
      <c r="EN31" s="38"/>
      <c r="EO31" s="48">
        <v>431</v>
      </c>
      <c r="EP31" s="48">
        <v>461</v>
      </c>
      <c r="EQ31" s="48">
        <v>463</v>
      </c>
      <c r="ER31" s="48">
        <v>453</v>
      </c>
      <c r="ES31" s="48">
        <v>457</v>
      </c>
      <c r="ET31" s="48">
        <v>480</v>
      </c>
      <c r="EU31" s="48">
        <v>518</v>
      </c>
      <c r="EV31" s="48">
        <v>477</v>
      </c>
      <c r="EW31" s="48">
        <v>470</v>
      </c>
      <c r="EX31" s="48">
        <v>475</v>
      </c>
      <c r="EY31" s="48">
        <v>496</v>
      </c>
      <c r="EZ31" s="48">
        <v>480</v>
      </c>
      <c r="FA31" s="38"/>
      <c r="FB31" s="48">
        <v>443</v>
      </c>
      <c r="FC31" s="48">
        <v>443</v>
      </c>
      <c r="FD31" s="48">
        <v>472</v>
      </c>
      <c r="FE31" s="48">
        <v>457</v>
      </c>
      <c r="FF31" s="48">
        <v>406</v>
      </c>
      <c r="FG31" s="48">
        <v>520</v>
      </c>
      <c r="FH31" s="48">
        <v>436</v>
      </c>
      <c r="FI31" s="48">
        <v>456</v>
      </c>
      <c r="FJ31" s="48">
        <v>448</v>
      </c>
      <c r="FK31" s="48">
        <v>508</v>
      </c>
      <c r="FL31" s="48">
        <v>512</v>
      </c>
      <c r="FM31" s="48">
        <v>417</v>
      </c>
      <c r="FN31" s="38"/>
      <c r="FO31" s="48">
        <v>357</v>
      </c>
      <c r="FP31" s="48">
        <v>426</v>
      </c>
      <c r="FQ31" s="48">
        <v>440</v>
      </c>
      <c r="FR31" s="48">
        <v>433</v>
      </c>
      <c r="FS31" s="48">
        <v>428</v>
      </c>
      <c r="FT31" s="48">
        <v>302</v>
      </c>
      <c r="FU31" s="48">
        <v>300</v>
      </c>
      <c r="FV31" s="48">
        <v>271</v>
      </c>
      <c r="FW31" s="48">
        <v>270</v>
      </c>
      <c r="FX31" s="48">
        <v>295</v>
      </c>
      <c r="FY31" s="48">
        <v>290</v>
      </c>
      <c r="FZ31" s="48">
        <v>279</v>
      </c>
      <c r="GA31" s="38"/>
      <c r="GB31" s="48">
        <v>357</v>
      </c>
      <c r="GC31" s="48">
        <v>310</v>
      </c>
      <c r="GD31" s="48">
        <v>334</v>
      </c>
      <c r="GE31" s="48">
        <v>328</v>
      </c>
      <c r="GF31" s="48">
        <v>374</v>
      </c>
      <c r="GG31" s="48">
        <v>345</v>
      </c>
      <c r="GH31" s="48">
        <v>368</v>
      </c>
      <c r="GI31" s="48">
        <v>400</v>
      </c>
      <c r="GJ31" s="48">
        <v>409</v>
      </c>
      <c r="GK31" s="48">
        <v>404</v>
      </c>
      <c r="GL31" s="48">
        <v>404</v>
      </c>
      <c r="GM31" s="48">
        <v>437</v>
      </c>
      <c r="GN31" s="38"/>
      <c r="GO31" s="48">
        <v>423</v>
      </c>
      <c r="GP31" s="48">
        <v>322</v>
      </c>
      <c r="GQ31" s="48">
        <v>394</v>
      </c>
      <c r="GR31" s="48">
        <v>405</v>
      </c>
      <c r="GS31" s="48">
        <v>400</v>
      </c>
      <c r="GT31" s="48">
        <v>349</v>
      </c>
      <c r="GU31" s="48">
        <v>376</v>
      </c>
      <c r="GV31" s="48">
        <v>378</v>
      </c>
      <c r="GW31" s="48">
        <v>369</v>
      </c>
      <c r="GX31" s="48">
        <v>381</v>
      </c>
      <c r="GY31" s="48">
        <v>348</v>
      </c>
    </row>
    <row r="32" spans="1:207" x14ac:dyDescent="0.25">
      <c r="A32" s="5" t="s">
        <v>23</v>
      </c>
      <c r="B32" s="33" t="s">
        <v>21</v>
      </c>
      <c r="C32" s="41">
        <f>+C33+C40</f>
        <v>31690</v>
      </c>
      <c r="D32" s="41">
        <f>+D33+D40</f>
        <v>46497</v>
      </c>
      <c r="E32" s="41">
        <f t="shared" ref="E32:M32" si="98">+E33+E40</f>
        <v>73824</v>
      </c>
      <c r="F32" s="41">
        <f t="shared" si="98"/>
        <v>190529</v>
      </c>
      <c r="G32" s="41">
        <f t="shared" si="98"/>
        <v>48104</v>
      </c>
      <c r="H32" s="41">
        <f t="shared" si="98"/>
        <v>201642.5</v>
      </c>
      <c r="I32" s="41">
        <f t="shared" si="98"/>
        <v>154415</v>
      </c>
      <c r="J32" s="41">
        <f t="shared" si="98"/>
        <v>30901</v>
      </c>
      <c r="K32" s="41">
        <f t="shared" si="98"/>
        <v>38108</v>
      </c>
      <c r="L32" s="41">
        <f t="shared" si="98"/>
        <v>50488</v>
      </c>
      <c r="M32" s="41">
        <f t="shared" si="98"/>
        <v>69638</v>
      </c>
      <c r="N32" s="38"/>
      <c r="O32" s="41">
        <f>+O33+O40</f>
        <v>23750</v>
      </c>
      <c r="P32" s="41">
        <f t="shared" ref="P32:Z32" si="99">+P33+P40</f>
        <v>30359</v>
      </c>
      <c r="Q32" s="41">
        <f t="shared" si="99"/>
        <v>32351</v>
      </c>
      <c r="R32" s="41">
        <f t="shared" si="99"/>
        <v>34275</v>
      </c>
      <c r="S32" s="41">
        <f t="shared" si="99"/>
        <v>32490</v>
      </c>
      <c r="T32" s="41">
        <f t="shared" si="99"/>
        <v>16037.5</v>
      </c>
      <c r="U32" s="41">
        <f t="shared" si="99"/>
        <v>28572</v>
      </c>
      <c r="V32" s="41">
        <f t="shared" si="99"/>
        <v>30371</v>
      </c>
      <c r="W32" s="41">
        <f t="shared" si="99"/>
        <v>33503</v>
      </c>
      <c r="X32" s="41">
        <f t="shared" si="99"/>
        <v>31134.01</v>
      </c>
      <c r="Y32" s="41">
        <f t="shared" si="99"/>
        <v>42052</v>
      </c>
      <c r="Z32" s="41">
        <f t="shared" si="99"/>
        <v>46510</v>
      </c>
      <c r="AA32" s="38"/>
      <c r="AB32" s="41">
        <f>+AB33+AB40</f>
        <v>37389</v>
      </c>
      <c r="AC32" s="46">
        <f>+AC33+AC40</f>
        <v>35664</v>
      </c>
      <c r="AD32" s="46">
        <f t="shared" ref="AD32:AM32" si="100">+AD33+AD40</f>
        <v>35707</v>
      </c>
      <c r="AE32" s="46">
        <f t="shared" si="100"/>
        <v>45423</v>
      </c>
      <c r="AF32" s="46">
        <f t="shared" si="100"/>
        <v>46413.29</v>
      </c>
      <c r="AG32" s="46">
        <f t="shared" si="100"/>
        <v>38792.839999999997</v>
      </c>
      <c r="AH32" s="46">
        <f t="shared" si="100"/>
        <v>42169.880000000005</v>
      </c>
      <c r="AI32" s="46">
        <f t="shared" si="100"/>
        <v>41575.51</v>
      </c>
      <c r="AJ32" s="46">
        <f t="shared" si="100"/>
        <v>42482</v>
      </c>
      <c r="AK32" s="46">
        <f t="shared" si="100"/>
        <v>39571.019999999997</v>
      </c>
      <c r="AL32" s="46">
        <f t="shared" si="100"/>
        <v>41480.1</v>
      </c>
      <c r="AM32" s="46">
        <f t="shared" si="100"/>
        <v>35806.379999999997</v>
      </c>
      <c r="AN32" s="38"/>
      <c r="AO32" s="46">
        <f>+AO33+AO40</f>
        <v>44603.199999999997</v>
      </c>
      <c r="AP32" s="46">
        <f t="shared" ref="AP32:AZ32" si="101">+AP33+AP40</f>
        <v>46392.02</v>
      </c>
      <c r="AQ32" s="46">
        <f t="shared" si="101"/>
        <v>43011.48</v>
      </c>
      <c r="AR32" s="46">
        <f t="shared" si="101"/>
        <v>42056.92</v>
      </c>
      <c r="AS32" s="46">
        <f t="shared" si="101"/>
        <v>47544.22</v>
      </c>
      <c r="AT32" s="46">
        <f t="shared" si="101"/>
        <v>55771.65</v>
      </c>
      <c r="AU32" s="46">
        <f t="shared" si="101"/>
        <v>50746.920000000006</v>
      </c>
      <c r="AV32" s="46">
        <f t="shared" si="101"/>
        <v>41266.82</v>
      </c>
      <c r="AW32" s="46">
        <f t="shared" si="101"/>
        <v>49701.42</v>
      </c>
      <c r="AX32" s="46">
        <f t="shared" si="101"/>
        <v>55650.67</v>
      </c>
      <c r="AY32" s="46">
        <f t="shared" si="101"/>
        <v>40616.039999999994</v>
      </c>
      <c r="AZ32" s="46">
        <f t="shared" si="101"/>
        <v>39364.699999999997</v>
      </c>
      <c r="BA32" s="38"/>
      <c r="BB32" s="50">
        <f>+BB33+BB40</f>
        <v>47884.32</v>
      </c>
      <c r="BC32" s="46">
        <f t="shared" ref="BC32:BM32" si="102">+BC33+BC40</f>
        <v>42597.06</v>
      </c>
      <c r="BD32" s="46">
        <f t="shared" si="102"/>
        <v>85082.58</v>
      </c>
      <c r="BE32" s="46">
        <f t="shared" si="102"/>
        <v>38606.1</v>
      </c>
      <c r="BF32" s="46">
        <f t="shared" si="102"/>
        <v>39925.1</v>
      </c>
      <c r="BG32" s="46">
        <f t="shared" si="102"/>
        <v>48078.400000000001</v>
      </c>
      <c r="BH32" s="46">
        <f t="shared" si="102"/>
        <v>44230.93</v>
      </c>
      <c r="BI32" s="46">
        <f t="shared" si="102"/>
        <v>56088.480000000003</v>
      </c>
      <c r="BJ32" s="46">
        <f t="shared" si="102"/>
        <v>47776.05</v>
      </c>
      <c r="BK32" s="46">
        <f t="shared" si="102"/>
        <v>44740.4</v>
      </c>
      <c r="BL32" s="46">
        <f>+BL33+BL40</f>
        <v>45124.76</v>
      </c>
      <c r="BM32" s="46">
        <f t="shared" si="102"/>
        <v>45203.450000000004</v>
      </c>
      <c r="BN32" s="38"/>
      <c r="BO32" s="50">
        <f>+BO33+BO40</f>
        <v>44494.42</v>
      </c>
      <c r="BP32" s="46">
        <f t="shared" ref="BP32:BX32" si="103">+BP33+BP40</f>
        <v>45384.9</v>
      </c>
      <c r="BQ32" s="46">
        <f t="shared" si="103"/>
        <v>55827.389999999992</v>
      </c>
      <c r="BR32" s="46">
        <f t="shared" si="103"/>
        <v>46705.22</v>
      </c>
      <c r="BS32" s="46">
        <f t="shared" si="103"/>
        <v>57431.66</v>
      </c>
      <c r="BT32" s="46">
        <f t="shared" si="103"/>
        <v>47165.55</v>
      </c>
      <c r="BU32" s="46">
        <f t="shared" si="103"/>
        <v>49399.41</v>
      </c>
      <c r="BV32" s="46">
        <f t="shared" si="103"/>
        <v>77737.63</v>
      </c>
      <c r="BW32" s="46">
        <f t="shared" si="103"/>
        <v>57765.11</v>
      </c>
      <c r="BX32" s="46">
        <f t="shared" si="103"/>
        <v>47742.060000000005</v>
      </c>
      <c r="BY32" s="46">
        <f>+BY33+BY40</f>
        <v>60868.160000000003</v>
      </c>
      <c r="BZ32" s="46">
        <f>+BZ33+BZ40</f>
        <v>63715.299999999996</v>
      </c>
      <c r="CA32" s="38"/>
      <c r="CB32" s="50">
        <f>+CB33+CB40</f>
        <v>61273</v>
      </c>
      <c r="CC32" s="46">
        <f t="shared" ref="CC32:CK32" si="104">+CC33+CC40</f>
        <v>59565.100000000006</v>
      </c>
      <c r="CD32" s="46">
        <f t="shared" si="104"/>
        <v>61234.400000000001</v>
      </c>
      <c r="CE32" s="46">
        <f t="shared" si="104"/>
        <v>57353</v>
      </c>
      <c r="CF32" s="46">
        <f t="shared" si="104"/>
        <v>59583</v>
      </c>
      <c r="CG32" s="46">
        <f t="shared" si="104"/>
        <v>60466</v>
      </c>
      <c r="CH32" s="46">
        <f t="shared" si="104"/>
        <v>57522</v>
      </c>
      <c r="CI32" s="46">
        <f t="shared" si="104"/>
        <v>59968</v>
      </c>
      <c r="CJ32" s="46">
        <f t="shared" si="104"/>
        <v>55189</v>
      </c>
      <c r="CK32" s="46">
        <f t="shared" si="104"/>
        <v>56777</v>
      </c>
      <c r="CL32" s="46">
        <f>+CL33+CL40</f>
        <v>60040</v>
      </c>
      <c r="CM32" s="46">
        <f>+CM33+CM40</f>
        <v>64149</v>
      </c>
      <c r="CN32" s="38"/>
      <c r="CO32" s="46">
        <f>+CO33+CO40</f>
        <v>58814.700000000004</v>
      </c>
      <c r="CP32" s="46">
        <f>+CP33+CP40</f>
        <v>54943.520000000004</v>
      </c>
      <c r="CQ32" s="46">
        <f>+CQ33+CQ40</f>
        <v>57855.45</v>
      </c>
      <c r="CR32" s="46">
        <f>+CR33+CR40</f>
        <v>57097.97</v>
      </c>
      <c r="CS32" s="46">
        <f>+CS33+CS40</f>
        <v>54472.15</v>
      </c>
      <c r="CT32" s="46">
        <f t="shared" ref="CT32:CY32" si="105">+CT33+CT40</f>
        <v>62569</v>
      </c>
      <c r="CU32" s="46">
        <f t="shared" si="105"/>
        <v>58318.84</v>
      </c>
      <c r="CV32" s="46">
        <f t="shared" si="105"/>
        <v>59721</v>
      </c>
      <c r="CW32" s="46">
        <f t="shared" si="105"/>
        <v>57924.75</v>
      </c>
      <c r="CX32" s="46">
        <f t="shared" si="105"/>
        <v>56209</v>
      </c>
      <c r="CY32" s="46">
        <f t="shared" si="105"/>
        <v>57265.8</v>
      </c>
      <c r="CZ32" s="46">
        <f>+CZ33+CZ40</f>
        <v>57750.59</v>
      </c>
      <c r="DA32" s="38"/>
      <c r="DB32" s="46">
        <f t="shared" ref="DB32:DM32" si="106">+DB33+DB40</f>
        <v>61278.95</v>
      </c>
      <c r="DC32" s="46">
        <f t="shared" si="106"/>
        <v>61290.200000000004</v>
      </c>
      <c r="DD32" s="46">
        <f t="shared" si="106"/>
        <v>52895</v>
      </c>
      <c r="DE32" s="46">
        <f t="shared" si="106"/>
        <v>58514.86</v>
      </c>
      <c r="DF32" s="46">
        <f t="shared" si="106"/>
        <v>59102.67</v>
      </c>
      <c r="DG32" s="46">
        <f t="shared" si="106"/>
        <v>61298</v>
      </c>
      <c r="DH32" s="46">
        <f t="shared" si="106"/>
        <v>56704</v>
      </c>
      <c r="DI32" s="46">
        <f t="shared" si="106"/>
        <v>60074</v>
      </c>
      <c r="DJ32" s="46">
        <f t="shared" si="106"/>
        <v>64409</v>
      </c>
      <c r="DK32" s="46">
        <f t="shared" si="106"/>
        <v>63239</v>
      </c>
      <c r="DL32" s="46">
        <f t="shared" si="106"/>
        <v>62874</v>
      </c>
      <c r="DM32" s="46">
        <f t="shared" si="106"/>
        <v>60016</v>
      </c>
      <c r="DN32" s="38"/>
      <c r="DO32" s="46">
        <f t="shared" ref="DO32:DZ32" si="107">+DO33+DO40</f>
        <v>64575</v>
      </c>
      <c r="DP32" s="46">
        <f t="shared" si="107"/>
        <v>57746</v>
      </c>
      <c r="DQ32" s="46">
        <f t="shared" si="107"/>
        <v>62819.56</v>
      </c>
      <c r="DR32" s="46">
        <f t="shared" si="107"/>
        <v>63112.299999999996</v>
      </c>
      <c r="DS32" s="46">
        <f t="shared" si="107"/>
        <v>65424.189999999995</v>
      </c>
      <c r="DT32" s="46">
        <f t="shared" si="107"/>
        <v>63066.36</v>
      </c>
      <c r="DU32" s="46">
        <f t="shared" si="107"/>
        <v>59740</v>
      </c>
      <c r="DV32" s="46">
        <f t="shared" si="107"/>
        <v>67120.760000000009</v>
      </c>
      <c r="DW32" s="46">
        <f t="shared" si="107"/>
        <v>65816.31</v>
      </c>
      <c r="DX32" s="46">
        <f t="shared" si="107"/>
        <v>63479.99</v>
      </c>
      <c r="DY32" s="46">
        <f t="shared" si="107"/>
        <v>65420.41</v>
      </c>
      <c r="DZ32" s="46">
        <f t="shared" si="107"/>
        <v>58962.21</v>
      </c>
      <c r="EA32" s="38"/>
      <c r="EB32" s="46">
        <f t="shared" ref="EB32:EM32" si="108">+EB33+EB40</f>
        <v>68020.37</v>
      </c>
      <c r="EC32" s="46">
        <f t="shared" si="108"/>
        <v>61565.810000000005</v>
      </c>
      <c r="ED32" s="46">
        <f t="shared" si="108"/>
        <v>65349.32</v>
      </c>
      <c r="EE32" s="46">
        <f t="shared" si="108"/>
        <v>65043.100000000006</v>
      </c>
      <c r="EF32" s="46">
        <f t="shared" si="108"/>
        <v>68830.429999999993</v>
      </c>
      <c r="EG32" s="46">
        <f t="shared" si="108"/>
        <v>65025.95</v>
      </c>
      <c r="EH32" s="46">
        <f t="shared" si="108"/>
        <v>72719.210000000006</v>
      </c>
      <c r="EI32" s="46">
        <f t="shared" si="108"/>
        <v>68967.070000000007</v>
      </c>
      <c r="EJ32" s="46">
        <f t="shared" si="108"/>
        <v>71550.23</v>
      </c>
      <c r="EK32" s="46">
        <f t="shared" si="108"/>
        <v>67346.52</v>
      </c>
      <c r="EL32" s="46">
        <f t="shared" si="108"/>
        <v>70015.759999999995</v>
      </c>
      <c r="EM32" s="46">
        <f t="shared" si="108"/>
        <v>66632.479999999996</v>
      </c>
      <c r="EN32" s="38"/>
      <c r="EO32" s="46">
        <f t="shared" ref="EO32:EZ32" si="109">+EO33+EO40</f>
        <v>69095.7</v>
      </c>
      <c r="EP32" s="46">
        <f t="shared" si="109"/>
        <v>70909.350000000006</v>
      </c>
      <c r="EQ32" s="46">
        <f t="shared" si="109"/>
        <v>71470</v>
      </c>
      <c r="ER32" s="46">
        <f t="shared" si="109"/>
        <v>71688.009999999995</v>
      </c>
      <c r="ES32" s="46">
        <f t="shared" si="109"/>
        <v>65139</v>
      </c>
      <c r="ET32" s="46">
        <f t="shared" si="109"/>
        <v>63167.199999999997</v>
      </c>
      <c r="EU32" s="46">
        <f t="shared" si="109"/>
        <v>72879.33</v>
      </c>
      <c r="EV32" s="46">
        <f t="shared" si="109"/>
        <v>71708.689999999988</v>
      </c>
      <c r="EW32" s="46">
        <f t="shared" si="109"/>
        <v>72161.960000000006</v>
      </c>
      <c r="EX32" s="46">
        <f t="shared" si="109"/>
        <v>72756.28</v>
      </c>
      <c r="EY32" s="46">
        <f t="shared" si="109"/>
        <v>70165.8</v>
      </c>
      <c r="EZ32" s="46">
        <f t="shared" si="109"/>
        <v>68061</v>
      </c>
      <c r="FA32" s="38"/>
      <c r="FB32" s="46">
        <f t="shared" ref="FB32:FM32" si="110">+FB33+FB40</f>
        <v>67248.67</v>
      </c>
      <c r="FC32" s="46">
        <f t="shared" si="110"/>
        <v>70472.45</v>
      </c>
      <c r="FD32" s="46">
        <f t="shared" si="110"/>
        <v>66619.34</v>
      </c>
      <c r="FE32" s="46">
        <f t="shared" si="110"/>
        <v>68876</v>
      </c>
      <c r="FF32" s="46">
        <f t="shared" si="110"/>
        <v>67049.009999999995</v>
      </c>
      <c r="FG32" s="46">
        <f t="shared" si="110"/>
        <v>68536.02</v>
      </c>
      <c r="FH32" s="46">
        <f t="shared" si="110"/>
        <v>77689</v>
      </c>
      <c r="FI32" s="46">
        <f t="shared" si="110"/>
        <v>73578.38</v>
      </c>
      <c r="FJ32" s="46">
        <f t="shared" si="110"/>
        <v>80004.38</v>
      </c>
      <c r="FK32" s="46">
        <f t="shared" si="110"/>
        <v>69849.709999999992</v>
      </c>
      <c r="FL32" s="46">
        <f t="shared" si="110"/>
        <v>76344.789999999994</v>
      </c>
      <c r="FM32" s="46">
        <f t="shared" si="110"/>
        <v>69794.05</v>
      </c>
      <c r="FN32" s="38"/>
      <c r="FO32" s="46">
        <f t="shared" ref="FO32:FZ32" si="111">+FO33+FO40</f>
        <v>71268.600000000006</v>
      </c>
      <c r="FP32" s="46">
        <f t="shared" si="111"/>
        <v>82271</v>
      </c>
      <c r="FQ32" s="46">
        <f t="shared" si="111"/>
        <v>70468</v>
      </c>
      <c r="FR32" s="46">
        <f t="shared" si="111"/>
        <v>70097.09</v>
      </c>
      <c r="FS32" s="46">
        <f t="shared" si="111"/>
        <v>66046.320000000007</v>
      </c>
      <c r="FT32" s="46">
        <f t="shared" si="111"/>
        <v>68772.399999999994</v>
      </c>
      <c r="FU32" s="46">
        <f t="shared" si="111"/>
        <v>77898.799999999988</v>
      </c>
      <c r="FV32" s="46">
        <f t="shared" si="111"/>
        <v>72379.239999999991</v>
      </c>
      <c r="FW32" s="46">
        <f t="shared" si="111"/>
        <v>68684.81</v>
      </c>
      <c r="FX32" s="46">
        <f t="shared" si="111"/>
        <v>71780.2</v>
      </c>
      <c r="FY32" s="46">
        <f t="shared" si="111"/>
        <v>72519.16</v>
      </c>
      <c r="FZ32" s="46">
        <f t="shared" si="111"/>
        <v>70812.179999999993</v>
      </c>
      <c r="GA32" s="38"/>
      <c r="GB32" s="46">
        <f t="shared" ref="GB32:GM32" si="112">+GB33+GB40</f>
        <v>73892.989999999991</v>
      </c>
      <c r="GC32" s="46">
        <f t="shared" si="112"/>
        <v>76446.17</v>
      </c>
      <c r="GD32" s="46">
        <f t="shared" si="112"/>
        <v>73312.590000000011</v>
      </c>
      <c r="GE32" s="46">
        <f t="shared" si="112"/>
        <v>70562.739999999991</v>
      </c>
      <c r="GF32" s="46">
        <f t="shared" si="112"/>
        <v>73371.540000000008</v>
      </c>
      <c r="GG32" s="46">
        <f t="shared" si="112"/>
        <v>75434.100000000006</v>
      </c>
      <c r="GH32" s="46">
        <f t="shared" si="112"/>
        <v>72905.02</v>
      </c>
      <c r="GI32" s="46">
        <f t="shared" si="112"/>
        <v>75247.45</v>
      </c>
      <c r="GJ32" s="46">
        <f t="shared" si="112"/>
        <v>73805.989999999991</v>
      </c>
      <c r="GK32" s="46">
        <f t="shared" si="112"/>
        <v>80016.59</v>
      </c>
      <c r="GL32" s="46">
        <f t="shared" si="112"/>
        <v>83366.77</v>
      </c>
      <c r="GM32" s="46">
        <f t="shared" si="112"/>
        <v>82491.56</v>
      </c>
      <c r="GN32" s="38"/>
      <c r="GO32" s="46">
        <f t="shared" ref="GO32:GY32" si="113">+GO33+GO40</f>
        <v>78770.17</v>
      </c>
      <c r="GP32" s="46">
        <f t="shared" si="113"/>
        <v>75764.2</v>
      </c>
      <c r="GQ32" s="46">
        <f t="shared" si="113"/>
        <v>86501.88</v>
      </c>
      <c r="GR32" s="46">
        <f t="shared" si="113"/>
        <v>81489.34</v>
      </c>
      <c r="GS32" s="46">
        <f t="shared" si="113"/>
        <v>76293.039999999994</v>
      </c>
      <c r="GT32" s="46">
        <f t="shared" si="113"/>
        <v>78014.399999999994</v>
      </c>
      <c r="GU32" s="46">
        <f t="shared" si="113"/>
        <v>75451.360000000001</v>
      </c>
      <c r="GV32" s="46">
        <f t="shared" si="113"/>
        <v>80179</v>
      </c>
      <c r="GW32" s="46">
        <f t="shared" si="113"/>
        <v>76769.2</v>
      </c>
      <c r="GX32" s="46">
        <f t="shared" si="113"/>
        <v>76484.959999999992</v>
      </c>
      <c r="GY32" s="46">
        <f t="shared" si="113"/>
        <v>75681.22</v>
      </c>
    </row>
    <row r="33" spans="1:207" x14ac:dyDescent="0.25">
      <c r="A33" s="4" t="s">
        <v>1</v>
      </c>
      <c r="B33" s="33" t="s">
        <v>21</v>
      </c>
      <c r="C33" s="42">
        <f>SUM(C34:C39)</f>
        <v>2294</v>
      </c>
      <c r="D33" s="42">
        <f>SUM(D34:D39)</f>
        <v>3069</v>
      </c>
      <c r="E33" s="42">
        <f t="shared" ref="E33:M33" si="114">SUM(E34:E39)</f>
        <v>70879</v>
      </c>
      <c r="F33" s="42">
        <f t="shared" si="114"/>
        <v>80917.5</v>
      </c>
      <c r="G33" s="42">
        <f t="shared" si="114"/>
        <v>11703</v>
      </c>
      <c r="H33" s="42">
        <f t="shared" si="114"/>
        <v>161223.1</v>
      </c>
      <c r="I33" s="42">
        <f t="shared" si="114"/>
        <v>110843</v>
      </c>
      <c r="J33" s="42">
        <f t="shared" si="114"/>
        <v>1574</v>
      </c>
      <c r="K33" s="42">
        <f t="shared" si="114"/>
        <v>1548</v>
      </c>
      <c r="L33" s="42">
        <f t="shared" si="114"/>
        <v>20559.5</v>
      </c>
      <c r="M33" s="42">
        <f t="shared" si="114"/>
        <v>2150</v>
      </c>
      <c r="N33" s="38"/>
      <c r="O33" s="42">
        <f>SUM(O34:O39)</f>
        <v>1650</v>
      </c>
      <c r="P33" s="42">
        <f t="shared" ref="P33:Z33" si="115">SUM(P34:P39)</f>
        <v>2745</v>
      </c>
      <c r="Q33" s="42">
        <f t="shared" si="115"/>
        <v>1969</v>
      </c>
      <c r="R33" s="42">
        <f t="shared" si="115"/>
        <v>3351</v>
      </c>
      <c r="S33" s="42">
        <f t="shared" si="115"/>
        <v>2385</v>
      </c>
      <c r="T33" s="42">
        <f t="shared" si="115"/>
        <v>2301.5</v>
      </c>
      <c r="U33" s="42">
        <f t="shared" si="115"/>
        <v>1130</v>
      </c>
      <c r="V33" s="42">
        <f t="shared" si="115"/>
        <v>1894</v>
      </c>
      <c r="W33" s="42">
        <f t="shared" si="115"/>
        <v>3076</v>
      </c>
      <c r="X33" s="42">
        <f t="shared" si="115"/>
        <v>1790.01</v>
      </c>
      <c r="Y33" s="42">
        <f t="shared" si="115"/>
        <v>4316</v>
      </c>
      <c r="Z33" s="42">
        <f t="shared" si="115"/>
        <v>2961</v>
      </c>
      <c r="AA33" s="38"/>
      <c r="AB33" s="42">
        <f>SUM(AB34:AB39)</f>
        <v>2848</v>
      </c>
      <c r="AC33" s="46">
        <f>SUM(AC34:AC39)</f>
        <v>3881</v>
      </c>
      <c r="AD33" s="46">
        <f t="shared" ref="AD33:AM33" si="116">SUM(AD34:AD39)</f>
        <v>1871</v>
      </c>
      <c r="AE33" s="46">
        <f t="shared" si="116"/>
        <v>4040</v>
      </c>
      <c r="AF33" s="46">
        <f t="shared" si="116"/>
        <v>4224.29</v>
      </c>
      <c r="AG33" s="46">
        <f t="shared" si="116"/>
        <v>3827.84</v>
      </c>
      <c r="AH33" s="46">
        <f t="shared" si="116"/>
        <v>8248.880000000001</v>
      </c>
      <c r="AI33" s="46">
        <f t="shared" si="116"/>
        <v>3889.2200000000003</v>
      </c>
      <c r="AJ33" s="46">
        <f t="shared" si="116"/>
        <v>3796.57</v>
      </c>
      <c r="AK33" s="46">
        <f t="shared" si="116"/>
        <v>2699.02</v>
      </c>
      <c r="AL33" s="46">
        <f t="shared" si="116"/>
        <v>2657.1</v>
      </c>
      <c r="AM33" s="46">
        <f t="shared" si="116"/>
        <v>1936.38</v>
      </c>
      <c r="AN33" s="38"/>
      <c r="AO33" s="46">
        <f>SUM(AO34:AO39)</f>
        <v>4364.2</v>
      </c>
      <c r="AP33" s="46">
        <f t="shared" ref="AP33:AZ33" si="117">SUM(AP34:AP39)</f>
        <v>3630.02</v>
      </c>
      <c r="AQ33" s="46">
        <f t="shared" si="117"/>
        <v>4041.48</v>
      </c>
      <c r="AR33" s="46">
        <f t="shared" si="117"/>
        <v>3716.92</v>
      </c>
      <c r="AS33" s="46">
        <f t="shared" si="117"/>
        <v>5658.66</v>
      </c>
      <c r="AT33" s="46">
        <f t="shared" si="117"/>
        <v>3469.64</v>
      </c>
      <c r="AU33" s="46">
        <f t="shared" si="117"/>
        <v>5012.62</v>
      </c>
      <c r="AV33" s="46">
        <f t="shared" si="117"/>
        <v>2660.02</v>
      </c>
      <c r="AW33" s="46">
        <f t="shared" si="117"/>
        <v>2322.02</v>
      </c>
      <c r="AX33" s="46">
        <f t="shared" si="117"/>
        <v>3102.24</v>
      </c>
      <c r="AY33" s="46">
        <f t="shared" si="117"/>
        <v>2726.84</v>
      </c>
      <c r="AZ33" s="46">
        <f t="shared" si="117"/>
        <v>2269</v>
      </c>
      <c r="BA33" s="38"/>
      <c r="BB33" s="50">
        <f>SUM(BB34:BB39)</f>
        <v>2656.92</v>
      </c>
      <c r="BC33" s="46">
        <f t="shared" ref="BC33:BM33" si="118">SUM(BC34:BC39)</f>
        <v>4214.0599999999995</v>
      </c>
      <c r="BD33" s="46">
        <f t="shared" si="118"/>
        <v>3650.48</v>
      </c>
      <c r="BE33" s="46">
        <f t="shared" si="118"/>
        <v>3128</v>
      </c>
      <c r="BF33" s="46">
        <f t="shared" si="118"/>
        <v>1812</v>
      </c>
      <c r="BG33" s="46">
        <f t="shared" si="118"/>
        <v>3050</v>
      </c>
      <c r="BH33" s="46">
        <f t="shared" si="118"/>
        <v>3245.9300000000003</v>
      </c>
      <c r="BI33" s="46">
        <f t="shared" si="118"/>
        <v>2720.1800000000003</v>
      </c>
      <c r="BJ33" s="46">
        <f t="shared" si="118"/>
        <v>2327.25</v>
      </c>
      <c r="BK33" s="46">
        <f t="shared" si="118"/>
        <v>2210</v>
      </c>
      <c r="BL33" s="46">
        <f>SUM(BL34:BL39)</f>
        <v>2782.76</v>
      </c>
      <c r="BM33" s="46">
        <f t="shared" si="118"/>
        <v>2883.01</v>
      </c>
      <c r="BN33" s="38"/>
      <c r="BO33" s="50">
        <f>SUM(BO34:BO39)</f>
        <v>4089.92</v>
      </c>
      <c r="BP33" s="46">
        <f t="shared" ref="BP33:BX33" si="119">SUM(BP34:BP39)</f>
        <v>4494.67</v>
      </c>
      <c r="BQ33" s="46">
        <f t="shared" si="119"/>
        <v>4723.99</v>
      </c>
      <c r="BR33" s="46">
        <f t="shared" si="119"/>
        <v>3827</v>
      </c>
      <c r="BS33" s="46">
        <f t="shared" si="119"/>
        <v>3850.34</v>
      </c>
      <c r="BT33" s="46">
        <f t="shared" si="119"/>
        <v>3962.8</v>
      </c>
      <c r="BU33" s="46">
        <f t="shared" si="119"/>
        <v>5883.23</v>
      </c>
      <c r="BV33" s="46">
        <f t="shared" si="119"/>
        <v>4341.6499999999996</v>
      </c>
      <c r="BW33" s="46">
        <f t="shared" si="119"/>
        <v>4821.41</v>
      </c>
      <c r="BX33" s="46">
        <f t="shared" si="119"/>
        <v>4123.26</v>
      </c>
      <c r="BY33" s="46">
        <f>SUM(BY34:BY39)</f>
        <v>3736.76</v>
      </c>
      <c r="BZ33" s="46">
        <f>SUM(BZ34:BZ39)</f>
        <v>3234</v>
      </c>
      <c r="CA33" s="38"/>
      <c r="CB33" s="50">
        <f>SUM(CB34:CB39)</f>
        <v>4909</v>
      </c>
      <c r="CC33" s="46">
        <f t="shared" ref="CC33:CK33" si="120">SUM(CC34:CC39)</f>
        <v>4383</v>
      </c>
      <c r="CD33" s="46">
        <f t="shared" si="120"/>
        <v>5191</v>
      </c>
      <c r="CE33" s="46">
        <f t="shared" si="120"/>
        <v>3749</v>
      </c>
      <c r="CF33" s="46">
        <f t="shared" si="120"/>
        <v>3231</v>
      </c>
      <c r="CG33" s="46">
        <f t="shared" si="120"/>
        <v>3330</v>
      </c>
      <c r="CH33" s="46">
        <f t="shared" si="120"/>
        <v>3929</v>
      </c>
      <c r="CI33" s="46">
        <f t="shared" si="120"/>
        <v>4249</v>
      </c>
      <c r="CJ33" s="46">
        <f t="shared" si="120"/>
        <v>3941</v>
      </c>
      <c r="CK33" s="46">
        <f t="shared" si="120"/>
        <v>3678</v>
      </c>
      <c r="CL33" s="46">
        <f>SUM(CL34:CL39)</f>
        <v>4971</v>
      </c>
      <c r="CM33" s="46">
        <f>SUM(CM34:CM39)</f>
        <v>7293</v>
      </c>
      <c r="CN33" s="38"/>
      <c r="CO33" s="46">
        <f>SUM(CO34:CO39)</f>
        <v>6257.8</v>
      </c>
      <c r="CP33" s="46">
        <f>SUM(CP34:CP39)</f>
        <v>5460.02</v>
      </c>
      <c r="CQ33" s="46">
        <f>SUM(CQ34:CQ39)</f>
        <v>4470.2</v>
      </c>
      <c r="CR33" s="46">
        <f>SUM(CR34:CR39)</f>
        <v>5677.97</v>
      </c>
      <c r="CS33" s="46">
        <f>SUM(CS34:CS39)</f>
        <v>4385.5</v>
      </c>
      <c r="CT33" s="46">
        <f t="shared" ref="CT33:CY33" si="121">SUM(CT34:CT39)</f>
        <v>4554</v>
      </c>
      <c r="CU33" s="46">
        <f t="shared" si="121"/>
        <v>4169.6399999999994</v>
      </c>
      <c r="CV33" s="46">
        <f t="shared" si="121"/>
        <v>4036</v>
      </c>
      <c r="CW33" s="46">
        <f t="shared" si="121"/>
        <v>4286</v>
      </c>
      <c r="CX33" s="46">
        <f t="shared" si="121"/>
        <v>4183</v>
      </c>
      <c r="CY33" s="46">
        <f t="shared" si="121"/>
        <v>6246</v>
      </c>
      <c r="CZ33" s="46">
        <f>SUM(CZ34:CZ39)</f>
        <v>5095.49</v>
      </c>
      <c r="DA33" s="38"/>
      <c r="DB33" s="46">
        <f t="shared" ref="DB33:DM33" si="122">SUM(DB34:DB39)</f>
        <v>5807.55</v>
      </c>
      <c r="DC33" s="46">
        <f t="shared" si="122"/>
        <v>6230.4</v>
      </c>
      <c r="DD33" s="46">
        <f t="shared" si="122"/>
        <v>4000</v>
      </c>
      <c r="DE33" s="46">
        <f t="shared" si="122"/>
        <v>4542.66</v>
      </c>
      <c r="DF33" s="46">
        <f t="shared" si="122"/>
        <v>4929.2700000000004</v>
      </c>
      <c r="DG33" s="46">
        <f t="shared" si="122"/>
        <v>6046</v>
      </c>
      <c r="DH33" s="46">
        <f t="shared" si="122"/>
        <v>3757</v>
      </c>
      <c r="DI33" s="46">
        <f t="shared" si="122"/>
        <v>4601</v>
      </c>
      <c r="DJ33" s="46">
        <f t="shared" si="122"/>
        <v>4749</v>
      </c>
      <c r="DK33" s="46">
        <f t="shared" si="122"/>
        <v>4928</v>
      </c>
      <c r="DL33" s="46">
        <f t="shared" si="122"/>
        <v>5515</v>
      </c>
      <c r="DM33" s="46">
        <f t="shared" si="122"/>
        <v>4338</v>
      </c>
      <c r="DN33" s="38"/>
      <c r="DO33" s="46">
        <f t="shared" ref="DO33:DZ33" si="123">SUM(DO34:DO39)</f>
        <v>6223</v>
      </c>
      <c r="DP33" s="46">
        <f t="shared" si="123"/>
        <v>6574</v>
      </c>
      <c r="DQ33" s="46">
        <f t="shared" si="123"/>
        <v>6589.56</v>
      </c>
      <c r="DR33" s="46">
        <f t="shared" si="123"/>
        <v>6476.1</v>
      </c>
      <c r="DS33" s="46">
        <f t="shared" si="123"/>
        <v>6060.99</v>
      </c>
      <c r="DT33" s="46">
        <f t="shared" si="123"/>
        <v>5689.3600000000006</v>
      </c>
      <c r="DU33" s="46">
        <f t="shared" si="123"/>
        <v>5676.5999999999995</v>
      </c>
      <c r="DV33" s="46">
        <f t="shared" si="123"/>
        <v>6870.3600000000006</v>
      </c>
      <c r="DW33" s="46">
        <f t="shared" si="123"/>
        <v>7035.3099999999995</v>
      </c>
      <c r="DX33" s="46">
        <f t="shared" si="123"/>
        <v>5748.9900000000007</v>
      </c>
      <c r="DY33" s="46">
        <f t="shared" si="123"/>
        <v>6185.01</v>
      </c>
      <c r="DZ33" s="46">
        <f t="shared" si="123"/>
        <v>6112.81</v>
      </c>
      <c r="EA33" s="38"/>
      <c r="EB33" s="46">
        <f t="shared" ref="EB33:EM33" si="124">SUM(EB34:EB39)</f>
        <v>7945.9699999999993</v>
      </c>
      <c r="EC33" s="46">
        <f t="shared" si="124"/>
        <v>6297.01</v>
      </c>
      <c r="ED33" s="46">
        <f t="shared" si="124"/>
        <v>7552.32</v>
      </c>
      <c r="EE33" s="46">
        <f t="shared" si="124"/>
        <v>6656.7000000000007</v>
      </c>
      <c r="EF33" s="46">
        <f t="shared" si="124"/>
        <v>6943.43</v>
      </c>
      <c r="EG33" s="46">
        <f t="shared" si="124"/>
        <v>6567.95</v>
      </c>
      <c r="EH33" s="46">
        <f t="shared" si="124"/>
        <v>7199.21</v>
      </c>
      <c r="EI33" s="46">
        <f t="shared" si="124"/>
        <v>6938.07</v>
      </c>
      <c r="EJ33" s="46">
        <f t="shared" si="124"/>
        <v>6337.2300000000005</v>
      </c>
      <c r="EK33" s="46">
        <f t="shared" si="124"/>
        <v>5096.5200000000004</v>
      </c>
      <c r="EL33" s="46">
        <f t="shared" si="124"/>
        <v>4592.76</v>
      </c>
      <c r="EM33" s="46">
        <f t="shared" si="124"/>
        <v>5539.48</v>
      </c>
      <c r="EN33" s="38"/>
      <c r="EO33" s="46">
        <f t="shared" ref="EO33:EZ33" si="125">SUM(EO34:EO39)</f>
        <v>6030.7</v>
      </c>
      <c r="EP33" s="46">
        <f t="shared" si="125"/>
        <v>6195.35</v>
      </c>
      <c r="EQ33" s="46">
        <f t="shared" si="125"/>
        <v>6907</v>
      </c>
      <c r="ER33" s="46">
        <f t="shared" si="125"/>
        <v>7378.01</v>
      </c>
      <c r="ES33" s="46">
        <f t="shared" si="125"/>
        <v>6732.4</v>
      </c>
      <c r="ET33" s="46">
        <f t="shared" si="125"/>
        <v>6279.2</v>
      </c>
      <c r="EU33" s="46">
        <f t="shared" si="125"/>
        <v>7556.8099999999995</v>
      </c>
      <c r="EV33" s="46">
        <f t="shared" si="125"/>
        <v>6167.29</v>
      </c>
      <c r="EW33" s="46">
        <f t="shared" si="125"/>
        <v>6822.16</v>
      </c>
      <c r="EX33" s="46">
        <f t="shared" si="125"/>
        <v>6584.68</v>
      </c>
      <c r="EY33" s="46">
        <f t="shared" si="125"/>
        <v>6042.4</v>
      </c>
      <c r="EZ33" s="46">
        <f t="shared" si="125"/>
        <v>7698</v>
      </c>
      <c r="FA33" s="38"/>
      <c r="FB33" s="46">
        <f t="shared" ref="FB33:FM33" si="126">SUM(FB34:FB39)</f>
        <v>7397.67</v>
      </c>
      <c r="FC33" s="46">
        <f t="shared" si="126"/>
        <v>7540.4500000000007</v>
      </c>
      <c r="FD33" s="46">
        <f t="shared" si="126"/>
        <v>7025.34</v>
      </c>
      <c r="FE33" s="46">
        <f t="shared" si="126"/>
        <v>5894</v>
      </c>
      <c r="FF33" s="46">
        <f t="shared" si="126"/>
        <v>7964.01</v>
      </c>
      <c r="FG33" s="46">
        <f t="shared" si="126"/>
        <v>6643.02</v>
      </c>
      <c r="FH33" s="46">
        <f t="shared" si="126"/>
        <v>9794</v>
      </c>
      <c r="FI33" s="46">
        <f t="shared" si="126"/>
        <v>11113.380000000001</v>
      </c>
      <c r="FJ33" s="46">
        <f t="shared" si="126"/>
        <v>14547.04</v>
      </c>
      <c r="FK33" s="46">
        <f t="shared" si="126"/>
        <v>9094.0400000000009</v>
      </c>
      <c r="FL33" s="46">
        <f t="shared" si="126"/>
        <v>13670.789999999999</v>
      </c>
      <c r="FM33" s="46">
        <f t="shared" si="126"/>
        <v>8939.0499999999993</v>
      </c>
      <c r="FN33" s="38"/>
      <c r="FO33" s="46">
        <f t="shared" ref="FO33:FZ33" si="127">SUM(FO34:FO39)</f>
        <v>10672.6</v>
      </c>
      <c r="FP33" s="46">
        <f t="shared" si="127"/>
        <v>11224</v>
      </c>
      <c r="FQ33" s="46">
        <f t="shared" si="127"/>
        <v>7031</v>
      </c>
      <c r="FR33" s="46">
        <f t="shared" si="127"/>
        <v>6277.09</v>
      </c>
      <c r="FS33" s="46">
        <f t="shared" si="127"/>
        <v>4840.32</v>
      </c>
      <c r="FT33" s="46">
        <f t="shared" si="127"/>
        <v>9110.4</v>
      </c>
      <c r="FU33" s="46">
        <f t="shared" si="127"/>
        <v>9757.5999999999985</v>
      </c>
      <c r="FV33" s="46">
        <f t="shared" si="127"/>
        <v>7670.6399999999994</v>
      </c>
      <c r="FW33" s="46">
        <f t="shared" si="127"/>
        <v>6730.21</v>
      </c>
      <c r="FX33" s="46">
        <f t="shared" si="127"/>
        <v>7099</v>
      </c>
      <c r="FY33" s="46">
        <f t="shared" si="127"/>
        <v>7474.46</v>
      </c>
      <c r="FZ33" s="46">
        <f t="shared" si="127"/>
        <v>7927.58</v>
      </c>
      <c r="GA33" s="38"/>
      <c r="GB33" s="46">
        <f t="shared" ref="GB33:GM33" si="128">SUM(GB34:GB39)</f>
        <v>11204.039999999999</v>
      </c>
      <c r="GC33" s="46">
        <f t="shared" si="128"/>
        <v>12015.27</v>
      </c>
      <c r="GD33" s="46">
        <f t="shared" si="128"/>
        <v>9824.4600000000009</v>
      </c>
      <c r="GE33" s="46">
        <f t="shared" si="128"/>
        <v>8297.73</v>
      </c>
      <c r="GF33" s="46">
        <f t="shared" si="128"/>
        <v>8605.0499999999993</v>
      </c>
      <c r="GG33" s="46">
        <f t="shared" si="128"/>
        <v>10085.5</v>
      </c>
      <c r="GH33" s="46">
        <f t="shared" si="128"/>
        <v>8963.41</v>
      </c>
      <c r="GI33" s="46">
        <f t="shared" si="128"/>
        <v>9596.31</v>
      </c>
      <c r="GJ33" s="46">
        <f t="shared" si="128"/>
        <v>12126.789999999999</v>
      </c>
      <c r="GK33" s="46">
        <f t="shared" si="128"/>
        <v>14193.79</v>
      </c>
      <c r="GL33" s="46">
        <f t="shared" si="128"/>
        <v>14981.97</v>
      </c>
      <c r="GM33" s="46">
        <f t="shared" si="128"/>
        <v>15195.96</v>
      </c>
      <c r="GN33" s="38"/>
      <c r="GO33" s="46">
        <f t="shared" ref="GO33:GY33" si="129">SUM(GO34:GO39)</f>
        <v>15418.97</v>
      </c>
      <c r="GP33" s="46">
        <f t="shared" si="129"/>
        <v>12698.8</v>
      </c>
      <c r="GQ33" s="46">
        <f t="shared" si="129"/>
        <v>14374.68</v>
      </c>
      <c r="GR33" s="46">
        <f t="shared" si="129"/>
        <v>12162.69</v>
      </c>
      <c r="GS33" s="46">
        <f t="shared" si="129"/>
        <v>13259.84</v>
      </c>
      <c r="GT33" s="46">
        <f t="shared" si="129"/>
        <v>12468.599999999999</v>
      </c>
      <c r="GU33" s="46">
        <f t="shared" si="129"/>
        <v>10882.36</v>
      </c>
      <c r="GV33" s="46">
        <f t="shared" si="129"/>
        <v>12259</v>
      </c>
      <c r="GW33" s="46">
        <f t="shared" si="129"/>
        <v>10941.2</v>
      </c>
      <c r="GX33" s="46">
        <f t="shared" si="129"/>
        <v>11616.64</v>
      </c>
      <c r="GY33" s="46">
        <f t="shared" si="129"/>
        <v>11635.22</v>
      </c>
    </row>
    <row r="34" spans="1:207" x14ac:dyDescent="0.25">
      <c r="A34" s="3" t="s">
        <v>2</v>
      </c>
      <c r="B34" s="34" t="s">
        <v>21</v>
      </c>
      <c r="C34" s="43">
        <v>24</v>
      </c>
      <c r="D34" s="44">
        <v>46</v>
      </c>
      <c r="E34" s="44">
        <v>0</v>
      </c>
      <c r="F34" s="44">
        <v>67</v>
      </c>
      <c r="G34" s="44">
        <v>20</v>
      </c>
      <c r="H34" s="44">
        <v>855</v>
      </c>
      <c r="I34" s="44">
        <v>99964</v>
      </c>
      <c r="J34" s="44">
        <v>23</v>
      </c>
      <c r="K34" s="44">
        <v>12</v>
      </c>
      <c r="L34" s="44">
        <v>14</v>
      </c>
      <c r="M34" s="44">
        <v>5</v>
      </c>
      <c r="N34" s="38"/>
      <c r="O34" s="43">
        <v>4</v>
      </c>
      <c r="P34" s="44">
        <v>0</v>
      </c>
      <c r="Q34" s="44">
        <v>0</v>
      </c>
      <c r="R34" s="44">
        <v>1033</v>
      </c>
      <c r="S34" s="44">
        <v>395</v>
      </c>
      <c r="T34" s="44">
        <v>534</v>
      </c>
      <c r="U34" s="44">
        <v>1</v>
      </c>
      <c r="V34" s="44">
        <v>675</v>
      </c>
      <c r="W34" s="44">
        <v>1150</v>
      </c>
      <c r="X34" s="44">
        <v>344</v>
      </c>
      <c r="Y34" s="44">
        <v>1397</v>
      </c>
      <c r="Z34" s="44">
        <v>4</v>
      </c>
      <c r="AA34" s="38"/>
      <c r="AB34" s="44">
        <v>15</v>
      </c>
      <c r="AC34" s="48">
        <v>10</v>
      </c>
      <c r="AD34" s="48">
        <v>2</v>
      </c>
      <c r="AE34" s="48">
        <v>72</v>
      </c>
      <c r="AF34" s="48">
        <v>1380</v>
      </c>
      <c r="AG34" s="48">
        <v>1275</v>
      </c>
      <c r="AH34" s="48">
        <v>4128</v>
      </c>
      <c r="AI34" s="48">
        <v>58</v>
      </c>
      <c r="AJ34" s="48">
        <v>35</v>
      </c>
      <c r="AK34" s="48">
        <v>38</v>
      </c>
      <c r="AL34" s="48">
        <v>14</v>
      </c>
      <c r="AM34" s="48">
        <v>0</v>
      </c>
      <c r="AN34" s="38"/>
      <c r="AO34" s="48">
        <v>22</v>
      </c>
      <c r="AP34" s="48">
        <v>777</v>
      </c>
      <c r="AQ34" s="48">
        <v>1183</v>
      </c>
      <c r="AR34" s="48">
        <v>1541</v>
      </c>
      <c r="AS34" s="48">
        <v>1783</v>
      </c>
      <c r="AT34" s="48">
        <v>1291</v>
      </c>
      <c r="AU34" s="48">
        <v>2138</v>
      </c>
      <c r="AV34" s="48">
        <v>60</v>
      </c>
      <c r="AW34" s="48">
        <v>0</v>
      </c>
      <c r="AX34" s="48">
        <v>2</v>
      </c>
      <c r="AY34" s="48">
        <v>286</v>
      </c>
      <c r="AZ34" s="48">
        <v>157</v>
      </c>
      <c r="BA34" s="38"/>
      <c r="BB34" s="20">
        <v>188</v>
      </c>
      <c r="BC34" s="48">
        <v>156</v>
      </c>
      <c r="BD34" s="48">
        <v>143</v>
      </c>
      <c r="BE34" s="48">
        <v>824</v>
      </c>
      <c r="BF34" s="48">
        <v>796</v>
      </c>
      <c r="BG34" s="48">
        <v>1132</v>
      </c>
      <c r="BH34" s="48">
        <v>1363</v>
      </c>
      <c r="BI34" s="48">
        <v>803</v>
      </c>
      <c r="BJ34" s="48">
        <v>811</v>
      </c>
      <c r="BK34" s="48">
        <v>809</v>
      </c>
      <c r="BL34" s="48">
        <v>831</v>
      </c>
      <c r="BM34" s="48">
        <v>829</v>
      </c>
      <c r="BN34" s="38"/>
      <c r="BO34" s="20">
        <v>1597</v>
      </c>
      <c r="BP34" s="48">
        <v>1551</v>
      </c>
      <c r="BQ34" s="48">
        <v>867</v>
      </c>
      <c r="BR34" s="48">
        <v>651</v>
      </c>
      <c r="BS34" s="48">
        <v>100</v>
      </c>
      <c r="BT34" s="48">
        <v>65</v>
      </c>
      <c r="BU34" s="48">
        <v>167</v>
      </c>
      <c r="BV34" s="48">
        <v>47</v>
      </c>
      <c r="BW34" s="48">
        <v>71</v>
      </c>
      <c r="BX34" s="48">
        <v>209</v>
      </c>
      <c r="BY34" s="48">
        <v>197</v>
      </c>
      <c r="BZ34" s="48">
        <v>109</v>
      </c>
      <c r="CA34" s="38"/>
      <c r="CB34" s="20">
        <v>64</v>
      </c>
      <c r="CC34" s="48">
        <v>367</v>
      </c>
      <c r="CD34" s="48">
        <v>311</v>
      </c>
      <c r="CE34" s="48">
        <v>212</v>
      </c>
      <c r="CF34" s="48">
        <v>155</v>
      </c>
      <c r="CG34" s="48">
        <v>120</v>
      </c>
      <c r="CH34" s="48">
        <v>118</v>
      </c>
      <c r="CI34" s="48">
        <v>209</v>
      </c>
      <c r="CJ34" s="48">
        <v>169</v>
      </c>
      <c r="CK34" s="48">
        <v>152</v>
      </c>
      <c r="CL34" s="48">
        <v>851</v>
      </c>
      <c r="CM34" s="48">
        <v>2333</v>
      </c>
      <c r="CN34" s="38"/>
      <c r="CO34" s="48">
        <v>919</v>
      </c>
      <c r="CP34" s="48">
        <v>696</v>
      </c>
      <c r="CQ34" s="48">
        <v>499</v>
      </c>
      <c r="CR34" s="48">
        <v>564</v>
      </c>
      <c r="CS34" s="48">
        <v>507</v>
      </c>
      <c r="CT34" s="48">
        <v>520</v>
      </c>
      <c r="CU34" s="48">
        <v>670</v>
      </c>
      <c r="CV34" s="48">
        <v>483</v>
      </c>
      <c r="CW34" s="48">
        <v>627</v>
      </c>
      <c r="CX34" s="48">
        <v>632</v>
      </c>
      <c r="CY34" s="48">
        <v>855</v>
      </c>
      <c r="CZ34" s="48">
        <v>780</v>
      </c>
      <c r="DA34" s="38"/>
      <c r="DB34" s="48">
        <v>976</v>
      </c>
      <c r="DC34" s="48">
        <v>764</v>
      </c>
      <c r="DD34" s="48">
        <v>1036</v>
      </c>
      <c r="DE34" s="48">
        <v>612</v>
      </c>
      <c r="DF34" s="48">
        <v>301</v>
      </c>
      <c r="DG34" s="48">
        <v>226</v>
      </c>
      <c r="DH34" s="48">
        <v>107</v>
      </c>
      <c r="DI34" s="48">
        <v>496</v>
      </c>
      <c r="DJ34" s="48">
        <v>348</v>
      </c>
      <c r="DK34" s="48">
        <v>287</v>
      </c>
      <c r="DL34" s="48">
        <v>251</v>
      </c>
      <c r="DM34" s="48">
        <v>360</v>
      </c>
      <c r="DN34" s="38"/>
      <c r="DO34" s="48">
        <v>349</v>
      </c>
      <c r="DP34" s="48">
        <v>688</v>
      </c>
      <c r="DQ34" s="48">
        <v>1021</v>
      </c>
      <c r="DR34" s="48">
        <v>556.35</v>
      </c>
      <c r="DS34" s="48">
        <v>412</v>
      </c>
      <c r="DT34" s="48">
        <v>348</v>
      </c>
      <c r="DU34" s="48">
        <v>398</v>
      </c>
      <c r="DV34" s="48">
        <v>1269</v>
      </c>
      <c r="DW34" s="48">
        <v>392</v>
      </c>
      <c r="DX34" s="48">
        <v>672</v>
      </c>
      <c r="DY34" s="48">
        <v>464</v>
      </c>
      <c r="DZ34" s="48">
        <v>400</v>
      </c>
      <c r="EA34" s="38"/>
      <c r="EB34" s="48">
        <v>459</v>
      </c>
      <c r="EC34" s="48">
        <v>668</v>
      </c>
      <c r="ED34" s="48">
        <v>569</v>
      </c>
      <c r="EE34" s="48">
        <v>337</v>
      </c>
      <c r="EF34" s="48">
        <v>547</v>
      </c>
      <c r="EG34" s="48">
        <v>423</v>
      </c>
      <c r="EH34" s="48">
        <v>502</v>
      </c>
      <c r="EI34" s="48">
        <v>635</v>
      </c>
      <c r="EJ34" s="48">
        <v>672</v>
      </c>
      <c r="EK34" s="48">
        <v>503</v>
      </c>
      <c r="EL34" s="48">
        <v>452</v>
      </c>
      <c r="EM34" s="48">
        <v>428</v>
      </c>
      <c r="EN34" s="38"/>
      <c r="EO34" s="48">
        <v>769</v>
      </c>
      <c r="EP34" s="48">
        <v>821</v>
      </c>
      <c r="EQ34" s="48">
        <v>751</v>
      </c>
      <c r="ER34" s="48">
        <v>762</v>
      </c>
      <c r="ES34" s="48">
        <v>754</v>
      </c>
      <c r="ET34" s="48">
        <v>719</v>
      </c>
      <c r="EU34" s="48">
        <v>1357</v>
      </c>
      <c r="EV34" s="48">
        <v>906</v>
      </c>
      <c r="EW34" s="48">
        <v>766</v>
      </c>
      <c r="EX34" s="48">
        <v>719</v>
      </c>
      <c r="EY34" s="48">
        <v>725</v>
      </c>
      <c r="EZ34" s="48">
        <v>806</v>
      </c>
      <c r="FA34" s="38"/>
      <c r="FB34" s="48">
        <v>1092</v>
      </c>
      <c r="FC34" s="48">
        <v>867</v>
      </c>
      <c r="FD34" s="48">
        <v>1338</v>
      </c>
      <c r="FE34" s="48">
        <v>1169</v>
      </c>
      <c r="FF34" s="48">
        <v>1318</v>
      </c>
      <c r="FG34" s="48">
        <v>1434</v>
      </c>
      <c r="FH34" s="48">
        <v>2264</v>
      </c>
      <c r="FI34" s="48">
        <v>2424</v>
      </c>
      <c r="FJ34" s="48">
        <v>1862</v>
      </c>
      <c r="FK34" s="48">
        <v>2021</v>
      </c>
      <c r="FL34" s="48">
        <v>1614</v>
      </c>
      <c r="FM34" s="48">
        <v>2115</v>
      </c>
      <c r="FN34" s="38"/>
      <c r="FO34" s="48">
        <v>1638</v>
      </c>
      <c r="FP34" s="48">
        <v>2575</v>
      </c>
      <c r="FQ34" s="48">
        <v>1707</v>
      </c>
      <c r="FR34" s="48">
        <v>1635</v>
      </c>
      <c r="FS34" s="48">
        <v>1800</v>
      </c>
      <c r="FT34" s="48">
        <v>1877</v>
      </c>
      <c r="FU34" s="48">
        <v>2114</v>
      </c>
      <c r="FV34" s="48">
        <v>1277</v>
      </c>
      <c r="FW34" s="48">
        <v>1089</v>
      </c>
      <c r="FX34" s="48">
        <v>1256</v>
      </c>
      <c r="FY34" s="48">
        <v>1276</v>
      </c>
      <c r="FZ34" s="48">
        <v>1708</v>
      </c>
      <c r="GA34" s="38"/>
      <c r="GB34" s="48">
        <v>2206</v>
      </c>
      <c r="GC34" s="48">
        <v>2704</v>
      </c>
      <c r="GD34" s="48">
        <v>2020</v>
      </c>
      <c r="GE34" s="48">
        <v>1205</v>
      </c>
      <c r="GF34" s="48">
        <v>2035</v>
      </c>
      <c r="GG34" s="48">
        <v>2340</v>
      </c>
      <c r="GH34" s="48">
        <v>2006</v>
      </c>
      <c r="GI34" s="48">
        <v>2288</v>
      </c>
      <c r="GJ34" s="48">
        <v>3219</v>
      </c>
      <c r="GK34" s="48">
        <v>3919</v>
      </c>
      <c r="GL34" s="48">
        <v>4828</v>
      </c>
      <c r="GM34" s="48">
        <v>5507</v>
      </c>
      <c r="GN34" s="38"/>
      <c r="GO34" s="48">
        <v>4542</v>
      </c>
      <c r="GP34" s="48">
        <v>3484</v>
      </c>
      <c r="GQ34" s="48">
        <v>3998</v>
      </c>
      <c r="GR34" s="48">
        <v>3234</v>
      </c>
      <c r="GS34" s="48">
        <v>3921</v>
      </c>
      <c r="GT34" s="48">
        <v>4136</v>
      </c>
      <c r="GU34" s="48">
        <v>2895</v>
      </c>
      <c r="GV34" s="48">
        <v>3173</v>
      </c>
      <c r="GW34" s="48">
        <v>2903</v>
      </c>
      <c r="GX34" s="48">
        <v>3152</v>
      </c>
      <c r="GY34" s="48">
        <v>3210</v>
      </c>
    </row>
    <row r="35" spans="1:207" x14ac:dyDescent="0.25">
      <c r="A35" s="3" t="s">
        <v>3</v>
      </c>
      <c r="B35" s="34" t="s">
        <v>21</v>
      </c>
      <c r="C35" s="43">
        <v>314</v>
      </c>
      <c r="D35" s="44">
        <v>449</v>
      </c>
      <c r="E35" s="44">
        <v>29884</v>
      </c>
      <c r="F35" s="44">
        <v>39728</v>
      </c>
      <c r="G35" s="44">
        <v>9252</v>
      </c>
      <c r="H35" s="44">
        <v>101875</v>
      </c>
      <c r="I35" s="44">
        <v>6485</v>
      </c>
      <c r="J35" s="44">
        <v>147</v>
      </c>
      <c r="K35" s="44">
        <v>168</v>
      </c>
      <c r="L35" s="44">
        <v>6237</v>
      </c>
      <c r="M35" s="44">
        <v>79</v>
      </c>
      <c r="N35" s="38"/>
      <c r="O35" s="43">
        <v>159</v>
      </c>
      <c r="P35" s="44">
        <v>276</v>
      </c>
      <c r="Q35" s="44">
        <v>147</v>
      </c>
      <c r="R35" s="44">
        <v>180</v>
      </c>
      <c r="S35" s="44">
        <v>187</v>
      </c>
      <c r="T35" s="44">
        <v>157</v>
      </c>
      <c r="U35" s="44">
        <v>118</v>
      </c>
      <c r="V35" s="44">
        <v>107</v>
      </c>
      <c r="W35" s="44">
        <v>112</v>
      </c>
      <c r="X35" s="44">
        <v>159.01</v>
      </c>
      <c r="Y35" s="44">
        <v>224</v>
      </c>
      <c r="Z35" s="44">
        <v>215</v>
      </c>
      <c r="AA35" s="38"/>
      <c r="AB35" s="44">
        <v>130</v>
      </c>
      <c r="AC35" s="48">
        <v>242</v>
      </c>
      <c r="AD35" s="48">
        <v>193</v>
      </c>
      <c r="AE35" s="48">
        <v>345</v>
      </c>
      <c r="AF35" s="48">
        <v>235</v>
      </c>
      <c r="AG35" s="48">
        <v>144</v>
      </c>
      <c r="AH35" s="48">
        <v>146</v>
      </c>
      <c r="AI35" s="48">
        <v>285</v>
      </c>
      <c r="AJ35" s="48">
        <v>236.33</v>
      </c>
      <c r="AK35" s="48">
        <v>183</v>
      </c>
      <c r="AL35" s="48">
        <v>101.8</v>
      </c>
      <c r="AM35" s="48">
        <v>89.8</v>
      </c>
      <c r="AN35" s="38"/>
      <c r="AO35" s="48">
        <v>163</v>
      </c>
      <c r="AP35" s="48">
        <v>161</v>
      </c>
      <c r="AQ35" s="48">
        <v>106</v>
      </c>
      <c r="AR35" s="48">
        <v>187</v>
      </c>
      <c r="AS35" s="48">
        <v>319</v>
      </c>
      <c r="AT35" s="48">
        <v>141.80000000000001</v>
      </c>
      <c r="AU35" s="48">
        <v>175.6</v>
      </c>
      <c r="AV35" s="48">
        <v>270</v>
      </c>
      <c r="AW35" s="48">
        <v>173</v>
      </c>
      <c r="AX35" s="48">
        <v>333</v>
      </c>
      <c r="AY35" s="48">
        <v>258</v>
      </c>
      <c r="AZ35" s="48">
        <v>154</v>
      </c>
      <c r="BA35" s="38"/>
      <c r="BB35" s="20">
        <v>276</v>
      </c>
      <c r="BC35" s="48">
        <v>207.2</v>
      </c>
      <c r="BD35" s="48">
        <v>263</v>
      </c>
      <c r="BE35" s="48">
        <v>340</v>
      </c>
      <c r="BF35" s="48">
        <v>23</v>
      </c>
      <c r="BG35" s="48">
        <v>87</v>
      </c>
      <c r="BH35" s="48">
        <v>112</v>
      </c>
      <c r="BI35" s="48">
        <v>98</v>
      </c>
      <c r="BJ35" s="48">
        <v>107.25</v>
      </c>
      <c r="BK35" s="48">
        <v>67</v>
      </c>
      <c r="BL35" s="48">
        <v>221</v>
      </c>
      <c r="BM35" s="48">
        <v>247</v>
      </c>
      <c r="BN35" s="38"/>
      <c r="BO35" s="20">
        <v>192</v>
      </c>
      <c r="BP35" s="48">
        <v>480</v>
      </c>
      <c r="BQ35" s="48">
        <v>488.75</v>
      </c>
      <c r="BR35" s="48">
        <v>438.5</v>
      </c>
      <c r="BS35" s="48">
        <v>479.75</v>
      </c>
      <c r="BT35" s="48">
        <v>396.5</v>
      </c>
      <c r="BU35" s="48">
        <v>1568.25</v>
      </c>
      <c r="BV35" s="48">
        <v>839.25</v>
      </c>
      <c r="BW35" s="48">
        <v>931.5</v>
      </c>
      <c r="BX35" s="48">
        <v>842.25</v>
      </c>
      <c r="BY35" s="48">
        <v>691.75</v>
      </c>
      <c r="BZ35" s="48">
        <v>558</v>
      </c>
      <c r="CA35" s="38"/>
      <c r="CB35" s="20">
        <v>989</v>
      </c>
      <c r="CC35" s="48">
        <v>670</v>
      </c>
      <c r="CD35" s="48">
        <v>727</v>
      </c>
      <c r="CE35" s="48">
        <v>501</v>
      </c>
      <c r="CF35" s="48">
        <v>332</v>
      </c>
      <c r="CG35" s="48">
        <v>385</v>
      </c>
      <c r="CH35" s="48">
        <v>462</v>
      </c>
      <c r="CI35" s="48">
        <v>431</v>
      </c>
      <c r="CJ35" s="48">
        <v>406</v>
      </c>
      <c r="CK35" s="48">
        <v>258</v>
      </c>
      <c r="CL35" s="48">
        <v>311</v>
      </c>
      <c r="CM35" s="48">
        <v>386</v>
      </c>
      <c r="CN35" s="38"/>
      <c r="CO35" s="48">
        <v>329</v>
      </c>
      <c r="CP35" s="48">
        <v>590.4</v>
      </c>
      <c r="CQ35" s="48">
        <v>505</v>
      </c>
      <c r="CR35" s="48">
        <v>476</v>
      </c>
      <c r="CS35" s="48">
        <v>505</v>
      </c>
      <c r="CT35" s="48">
        <v>455</v>
      </c>
      <c r="CU35" s="48">
        <v>436</v>
      </c>
      <c r="CV35" s="48">
        <v>449</v>
      </c>
      <c r="CW35" s="48">
        <v>433</v>
      </c>
      <c r="CX35" s="48">
        <v>317</v>
      </c>
      <c r="CY35" s="48">
        <v>524</v>
      </c>
      <c r="CZ35" s="48">
        <v>490</v>
      </c>
      <c r="DA35" s="38"/>
      <c r="DB35" s="48">
        <v>651</v>
      </c>
      <c r="DC35" s="48">
        <v>552</v>
      </c>
      <c r="DD35" s="48">
        <v>471</v>
      </c>
      <c r="DE35" s="48">
        <v>742</v>
      </c>
      <c r="DF35" s="48">
        <v>603</v>
      </c>
      <c r="DG35" s="48">
        <v>654</v>
      </c>
      <c r="DH35" s="48">
        <v>413</v>
      </c>
      <c r="DI35" s="48">
        <v>448</v>
      </c>
      <c r="DJ35" s="48">
        <v>651</v>
      </c>
      <c r="DK35" s="48">
        <v>570</v>
      </c>
      <c r="DL35" s="48">
        <v>651</v>
      </c>
      <c r="DM35" s="48">
        <v>538</v>
      </c>
      <c r="DN35" s="38"/>
      <c r="DO35" s="48">
        <v>873</v>
      </c>
      <c r="DP35" s="48">
        <v>773</v>
      </c>
      <c r="DQ35" s="48">
        <v>814</v>
      </c>
      <c r="DR35" s="48">
        <v>1213.6500000000001</v>
      </c>
      <c r="DS35" s="48">
        <v>989.5</v>
      </c>
      <c r="DT35" s="48">
        <v>1017</v>
      </c>
      <c r="DU35" s="48">
        <v>1098.55</v>
      </c>
      <c r="DV35" s="48">
        <v>1601.35</v>
      </c>
      <c r="DW35" s="48">
        <v>2339</v>
      </c>
      <c r="DX35" s="48">
        <v>1889</v>
      </c>
      <c r="DY35" s="48">
        <v>2128</v>
      </c>
      <c r="DZ35" s="48">
        <v>2025</v>
      </c>
      <c r="EA35" s="38"/>
      <c r="EB35" s="48">
        <v>2134</v>
      </c>
      <c r="EC35" s="48">
        <v>1909</v>
      </c>
      <c r="ED35" s="48">
        <v>2567</v>
      </c>
      <c r="EE35" s="48">
        <v>3241.01</v>
      </c>
      <c r="EF35" s="48">
        <v>2893.4</v>
      </c>
      <c r="EG35" s="48">
        <v>2510</v>
      </c>
      <c r="EH35" s="48">
        <v>2384</v>
      </c>
      <c r="EI35" s="48">
        <v>1710</v>
      </c>
      <c r="EJ35" s="48">
        <v>2083</v>
      </c>
      <c r="EK35" s="48">
        <v>1688.01</v>
      </c>
      <c r="EL35" s="48">
        <v>1785</v>
      </c>
      <c r="EM35" s="48">
        <v>1851</v>
      </c>
      <c r="EN35" s="38"/>
      <c r="EO35" s="48">
        <v>2003</v>
      </c>
      <c r="EP35" s="48">
        <v>2015</v>
      </c>
      <c r="EQ35" s="48">
        <v>2748</v>
      </c>
      <c r="ER35" s="48">
        <v>2505</v>
      </c>
      <c r="ES35" s="48">
        <v>2819.6</v>
      </c>
      <c r="ET35" s="48">
        <v>2306</v>
      </c>
      <c r="EU35" s="48">
        <v>2737.25</v>
      </c>
      <c r="EV35" s="48">
        <v>1559</v>
      </c>
      <c r="EW35" s="48">
        <v>2072</v>
      </c>
      <c r="EX35" s="48">
        <v>2696</v>
      </c>
      <c r="EY35" s="48">
        <v>1437</v>
      </c>
      <c r="EZ35" s="48">
        <v>2421</v>
      </c>
      <c r="FA35" s="38"/>
      <c r="FB35" s="48">
        <v>2352</v>
      </c>
      <c r="FC35" s="48">
        <v>2464.5</v>
      </c>
      <c r="FD35" s="48">
        <v>2596.5</v>
      </c>
      <c r="FE35" s="48">
        <v>1475</v>
      </c>
      <c r="FF35" s="48">
        <v>1995</v>
      </c>
      <c r="FG35" s="48">
        <v>1888</v>
      </c>
      <c r="FH35" s="48">
        <v>2014</v>
      </c>
      <c r="FI35" s="48">
        <v>4045</v>
      </c>
      <c r="FJ35" s="48">
        <v>3568.5</v>
      </c>
      <c r="FK35" s="48">
        <v>2461</v>
      </c>
      <c r="FL35" s="48">
        <v>8093</v>
      </c>
      <c r="FM35" s="48">
        <v>3216</v>
      </c>
      <c r="FN35" s="38"/>
      <c r="FO35" s="48">
        <v>4275</v>
      </c>
      <c r="FP35" s="48">
        <v>3783</v>
      </c>
      <c r="FQ35" s="48">
        <v>2366</v>
      </c>
      <c r="FR35" s="48">
        <v>2037</v>
      </c>
      <c r="FS35" s="48">
        <v>982</v>
      </c>
      <c r="FT35" s="48">
        <v>2597</v>
      </c>
      <c r="FU35" s="48">
        <v>2772</v>
      </c>
      <c r="FV35" s="48">
        <v>2284.04</v>
      </c>
      <c r="FW35" s="48">
        <v>2105</v>
      </c>
      <c r="FX35" s="48">
        <v>2170</v>
      </c>
      <c r="FY35" s="48">
        <v>2514.9499999999998</v>
      </c>
      <c r="FZ35" s="48">
        <v>2756</v>
      </c>
      <c r="GA35" s="38"/>
      <c r="GB35" s="48">
        <v>4005</v>
      </c>
      <c r="GC35" s="48">
        <v>4062.48</v>
      </c>
      <c r="GD35" s="48">
        <v>2908.44</v>
      </c>
      <c r="GE35" s="48">
        <v>2777.58</v>
      </c>
      <c r="GF35" s="48">
        <v>2480.85</v>
      </c>
      <c r="GG35" s="48">
        <v>3385.29</v>
      </c>
      <c r="GH35" s="48">
        <v>3062</v>
      </c>
      <c r="GI35" s="48">
        <v>3262</v>
      </c>
      <c r="GJ35" s="48">
        <v>4386.78</v>
      </c>
      <c r="GK35" s="48">
        <v>5455</v>
      </c>
      <c r="GL35" s="48">
        <v>5153</v>
      </c>
      <c r="GM35" s="48">
        <v>4584.96</v>
      </c>
      <c r="GN35" s="38"/>
      <c r="GO35" s="48">
        <v>4715.96</v>
      </c>
      <c r="GP35" s="48">
        <v>4320</v>
      </c>
      <c r="GQ35" s="48">
        <v>4910.68</v>
      </c>
      <c r="GR35" s="48">
        <v>4092.68</v>
      </c>
      <c r="GS35" s="48">
        <v>4577.84</v>
      </c>
      <c r="GT35" s="48">
        <v>4392.8</v>
      </c>
      <c r="GU35" s="48">
        <v>4007.16</v>
      </c>
      <c r="GV35" s="48">
        <v>4762</v>
      </c>
      <c r="GW35" s="48">
        <v>3641.2</v>
      </c>
      <c r="GX35" s="48">
        <v>3899.96</v>
      </c>
      <c r="GY35" s="48">
        <v>4055.22</v>
      </c>
    </row>
    <row r="36" spans="1:207" x14ac:dyDescent="0.25">
      <c r="A36" s="3" t="s">
        <v>4</v>
      </c>
      <c r="B36" s="34" t="s">
        <v>21</v>
      </c>
      <c r="C36" s="43">
        <v>709</v>
      </c>
      <c r="D36" s="44">
        <v>972</v>
      </c>
      <c r="E36" s="44">
        <v>30960</v>
      </c>
      <c r="F36" s="44">
        <v>6618</v>
      </c>
      <c r="G36" s="44">
        <v>917</v>
      </c>
      <c r="H36" s="44">
        <v>26141</v>
      </c>
      <c r="I36" s="44">
        <v>3458</v>
      </c>
      <c r="J36" s="44">
        <v>372</v>
      </c>
      <c r="K36" s="44">
        <v>393</v>
      </c>
      <c r="L36" s="44">
        <v>12248</v>
      </c>
      <c r="M36" s="44">
        <v>419</v>
      </c>
      <c r="N36" s="38"/>
      <c r="O36" s="43">
        <v>336</v>
      </c>
      <c r="P36" s="44">
        <v>403</v>
      </c>
      <c r="Q36" s="44">
        <v>258</v>
      </c>
      <c r="R36" s="44">
        <v>404</v>
      </c>
      <c r="S36" s="44">
        <v>329</v>
      </c>
      <c r="T36" s="44">
        <v>538</v>
      </c>
      <c r="U36" s="44">
        <v>350</v>
      </c>
      <c r="V36" s="44">
        <v>210</v>
      </c>
      <c r="W36" s="44">
        <v>347</v>
      </c>
      <c r="X36" s="44">
        <v>160</v>
      </c>
      <c r="Y36" s="44">
        <v>762</v>
      </c>
      <c r="Z36" s="44">
        <v>534</v>
      </c>
      <c r="AA36" s="38"/>
      <c r="AB36" s="44">
        <v>391</v>
      </c>
      <c r="AC36" s="48">
        <v>564</v>
      </c>
      <c r="AD36" s="48">
        <v>262</v>
      </c>
      <c r="AE36" s="48">
        <v>544</v>
      </c>
      <c r="AF36" s="48">
        <v>476.29</v>
      </c>
      <c r="AG36" s="48">
        <v>552.84</v>
      </c>
      <c r="AH36" s="48">
        <v>677.88</v>
      </c>
      <c r="AI36" s="48">
        <v>844.22</v>
      </c>
      <c r="AJ36" s="48">
        <v>676.24</v>
      </c>
      <c r="AK36" s="48">
        <v>339.02</v>
      </c>
      <c r="AL36" s="48">
        <v>353.3</v>
      </c>
      <c r="AM36" s="48">
        <v>357.58</v>
      </c>
      <c r="AN36" s="38"/>
      <c r="AO36" s="48">
        <v>463.2</v>
      </c>
      <c r="AP36" s="48">
        <v>361.02</v>
      </c>
      <c r="AQ36" s="48">
        <v>237.48</v>
      </c>
      <c r="AR36" s="48">
        <v>349.92</v>
      </c>
      <c r="AS36" s="48">
        <v>477.66</v>
      </c>
      <c r="AT36" s="48">
        <v>540.84</v>
      </c>
      <c r="AU36" s="48">
        <v>351.02</v>
      </c>
      <c r="AV36" s="48">
        <v>430.02</v>
      </c>
      <c r="AW36" s="48">
        <v>476.02</v>
      </c>
      <c r="AX36" s="48">
        <v>516.02</v>
      </c>
      <c r="AY36" s="48">
        <v>524.84</v>
      </c>
      <c r="AZ36" s="48">
        <v>455</v>
      </c>
      <c r="BA36" s="38"/>
      <c r="BB36" s="20">
        <v>434.92</v>
      </c>
      <c r="BC36" s="48">
        <v>613.86</v>
      </c>
      <c r="BD36" s="48">
        <v>568.48</v>
      </c>
      <c r="BE36" s="48">
        <v>612</v>
      </c>
      <c r="BF36" s="48">
        <v>212</v>
      </c>
      <c r="BG36" s="48">
        <v>284</v>
      </c>
      <c r="BH36" s="48">
        <v>318.8</v>
      </c>
      <c r="BI36" s="48">
        <v>397.8</v>
      </c>
      <c r="BJ36" s="48">
        <v>296</v>
      </c>
      <c r="BK36" s="48">
        <v>348</v>
      </c>
      <c r="BL36" s="48">
        <v>461.5</v>
      </c>
      <c r="BM36" s="48">
        <v>397</v>
      </c>
      <c r="BN36" s="38"/>
      <c r="BO36" s="20">
        <v>458.45</v>
      </c>
      <c r="BP36" s="48">
        <v>512.6</v>
      </c>
      <c r="BQ36" s="48">
        <v>889</v>
      </c>
      <c r="BR36" s="48">
        <v>944.5</v>
      </c>
      <c r="BS36" s="48">
        <v>1000</v>
      </c>
      <c r="BT36" s="48">
        <v>1223</v>
      </c>
      <c r="BU36" s="48">
        <v>1342.98</v>
      </c>
      <c r="BV36" s="48">
        <v>1235</v>
      </c>
      <c r="BW36" s="48">
        <v>1156</v>
      </c>
      <c r="BX36" s="48">
        <v>1452</v>
      </c>
      <c r="BY36" s="48">
        <v>921</v>
      </c>
      <c r="BZ36" s="48">
        <v>746</v>
      </c>
      <c r="CA36" s="38"/>
      <c r="CB36" s="20">
        <v>880</v>
      </c>
      <c r="CC36" s="48">
        <v>689</v>
      </c>
      <c r="CD36" s="48">
        <v>1316</v>
      </c>
      <c r="CE36" s="48">
        <v>472</v>
      </c>
      <c r="CF36" s="48">
        <v>769</v>
      </c>
      <c r="CG36" s="48">
        <v>700</v>
      </c>
      <c r="CH36" s="48">
        <v>882</v>
      </c>
      <c r="CI36" s="48">
        <v>1003</v>
      </c>
      <c r="CJ36" s="48">
        <v>756</v>
      </c>
      <c r="CK36" s="48">
        <v>967</v>
      </c>
      <c r="CL36" s="48">
        <v>1237</v>
      </c>
      <c r="CM36" s="48">
        <v>1043</v>
      </c>
      <c r="CN36" s="38"/>
      <c r="CO36" s="48">
        <v>1500.8</v>
      </c>
      <c r="CP36" s="48">
        <v>1157.6199999999999</v>
      </c>
      <c r="CQ36" s="48">
        <v>1226.3499999999999</v>
      </c>
      <c r="CR36" s="48">
        <v>1165.97</v>
      </c>
      <c r="CS36" s="48">
        <v>787</v>
      </c>
      <c r="CT36" s="48">
        <v>775</v>
      </c>
      <c r="CU36" s="48">
        <v>749.64</v>
      </c>
      <c r="CV36" s="48">
        <v>802</v>
      </c>
      <c r="CW36" s="48">
        <v>577</v>
      </c>
      <c r="CX36" s="48">
        <v>657</v>
      </c>
      <c r="CY36" s="48">
        <v>779</v>
      </c>
      <c r="CZ36" s="48">
        <v>771</v>
      </c>
      <c r="DA36" s="38"/>
      <c r="DB36" s="48">
        <v>957</v>
      </c>
      <c r="DC36" s="48">
        <v>1014</v>
      </c>
      <c r="DD36" s="48">
        <v>610</v>
      </c>
      <c r="DE36" s="48">
        <v>705</v>
      </c>
      <c r="DF36" s="48">
        <v>909</v>
      </c>
      <c r="DG36" s="48">
        <v>1024</v>
      </c>
      <c r="DH36" s="48">
        <v>597</v>
      </c>
      <c r="DI36" s="48">
        <v>743</v>
      </c>
      <c r="DJ36" s="48">
        <v>954</v>
      </c>
      <c r="DK36" s="48">
        <v>1013</v>
      </c>
      <c r="DL36" s="48">
        <v>924</v>
      </c>
      <c r="DM36" s="48">
        <v>899</v>
      </c>
      <c r="DN36" s="38"/>
      <c r="DO36" s="48">
        <v>1418</v>
      </c>
      <c r="DP36" s="48">
        <v>1302</v>
      </c>
      <c r="DQ36" s="48">
        <v>1740.01</v>
      </c>
      <c r="DR36" s="48">
        <v>1411.01</v>
      </c>
      <c r="DS36" s="48">
        <v>1854</v>
      </c>
      <c r="DT36" s="48">
        <v>879.51</v>
      </c>
      <c r="DU36" s="48">
        <v>1057.51</v>
      </c>
      <c r="DV36" s="48">
        <v>1405</v>
      </c>
      <c r="DW36" s="48">
        <v>1155.1099999999999</v>
      </c>
      <c r="DX36" s="48">
        <v>1149.01</v>
      </c>
      <c r="DY36" s="48">
        <v>1420</v>
      </c>
      <c r="DZ36" s="48">
        <v>1429.8</v>
      </c>
      <c r="EA36" s="38"/>
      <c r="EB36" s="48">
        <v>1459</v>
      </c>
      <c r="EC36" s="48">
        <v>1116</v>
      </c>
      <c r="ED36" s="48">
        <v>1033</v>
      </c>
      <c r="EE36" s="48">
        <v>1354.6</v>
      </c>
      <c r="EF36" s="48">
        <v>1778.9</v>
      </c>
      <c r="EG36" s="48">
        <v>1635.7</v>
      </c>
      <c r="EH36" s="48">
        <v>2078.1999999999998</v>
      </c>
      <c r="EI36" s="48">
        <v>1338</v>
      </c>
      <c r="EJ36" s="48">
        <v>959.8</v>
      </c>
      <c r="EK36" s="48">
        <v>1035</v>
      </c>
      <c r="EL36" s="48">
        <v>841.2</v>
      </c>
      <c r="EM36" s="48">
        <v>808.48</v>
      </c>
      <c r="EN36" s="38"/>
      <c r="EO36" s="48">
        <v>1001</v>
      </c>
      <c r="EP36" s="48">
        <v>950.6</v>
      </c>
      <c r="EQ36" s="48">
        <v>875</v>
      </c>
      <c r="ER36" s="48">
        <v>2078.0100000000002</v>
      </c>
      <c r="ES36" s="48">
        <v>1230.8</v>
      </c>
      <c r="ET36" s="48">
        <v>2004</v>
      </c>
      <c r="EU36" s="48">
        <v>1247.5</v>
      </c>
      <c r="EV36" s="48">
        <v>1187.5</v>
      </c>
      <c r="EW36" s="48">
        <v>2066</v>
      </c>
      <c r="EX36" s="48">
        <v>1417.8</v>
      </c>
      <c r="EY36" s="48">
        <v>1677</v>
      </c>
      <c r="EZ36" s="48">
        <v>1688</v>
      </c>
      <c r="FA36" s="38"/>
      <c r="FB36" s="48">
        <v>1311.5</v>
      </c>
      <c r="FC36" s="48">
        <v>1456.5</v>
      </c>
      <c r="FD36" s="48">
        <v>939.5</v>
      </c>
      <c r="FE36" s="48">
        <v>1116</v>
      </c>
      <c r="FF36" s="48">
        <v>2025</v>
      </c>
      <c r="FG36" s="48">
        <v>1264</v>
      </c>
      <c r="FH36" s="48">
        <v>2723</v>
      </c>
      <c r="FI36" s="48">
        <v>1798.01</v>
      </c>
      <c r="FJ36" s="48">
        <v>5799.67</v>
      </c>
      <c r="FK36" s="48">
        <v>1240.3399999999999</v>
      </c>
      <c r="FL36" s="48">
        <v>1392.87</v>
      </c>
      <c r="FM36" s="48">
        <v>1801</v>
      </c>
      <c r="FN36" s="38"/>
      <c r="FO36" s="48">
        <v>1093</v>
      </c>
      <c r="FP36" s="48">
        <v>1668</v>
      </c>
      <c r="FQ36" s="48">
        <v>730</v>
      </c>
      <c r="FR36" s="48">
        <v>777</v>
      </c>
      <c r="FS36" s="48">
        <v>810.6</v>
      </c>
      <c r="FT36" s="48">
        <v>1865.08</v>
      </c>
      <c r="FU36" s="48">
        <v>1581.61</v>
      </c>
      <c r="FV36" s="48">
        <v>1454.94</v>
      </c>
      <c r="FW36" s="48">
        <v>1139.21</v>
      </c>
      <c r="FX36" s="48">
        <v>1174</v>
      </c>
      <c r="FY36" s="48">
        <v>1553.5</v>
      </c>
      <c r="FZ36" s="48">
        <v>1487.57</v>
      </c>
      <c r="GA36" s="38"/>
      <c r="GB36" s="48">
        <v>1980.53</v>
      </c>
      <c r="GC36" s="48">
        <v>1829.78</v>
      </c>
      <c r="GD36" s="48">
        <v>1686.01</v>
      </c>
      <c r="GE36" s="48">
        <v>1720.14</v>
      </c>
      <c r="GF36" s="48">
        <v>1874.7</v>
      </c>
      <c r="GG36" s="48">
        <v>2081.1999999999998</v>
      </c>
      <c r="GH36" s="48">
        <v>1775.9</v>
      </c>
      <c r="GI36" s="48">
        <v>1600.8</v>
      </c>
      <c r="GJ36" s="48">
        <v>2349</v>
      </c>
      <c r="GK36" s="48">
        <v>2437.2800000000002</v>
      </c>
      <c r="GL36" s="48">
        <v>2170</v>
      </c>
      <c r="GM36" s="48">
        <v>2384</v>
      </c>
      <c r="GN36" s="38"/>
      <c r="GO36" s="48">
        <v>2453.5</v>
      </c>
      <c r="GP36" s="48">
        <v>2053.8000000000002</v>
      </c>
      <c r="GQ36" s="48">
        <v>1951</v>
      </c>
      <c r="GR36" s="48">
        <v>2150</v>
      </c>
      <c r="GS36" s="48">
        <v>2412</v>
      </c>
      <c r="GT36" s="48">
        <v>1896.3</v>
      </c>
      <c r="GU36" s="48">
        <v>1864.7</v>
      </c>
      <c r="GV36" s="48">
        <v>1819</v>
      </c>
      <c r="GW36" s="48">
        <v>2004.5</v>
      </c>
      <c r="GX36" s="48">
        <v>2144.5</v>
      </c>
      <c r="GY36" s="48">
        <v>2184</v>
      </c>
    </row>
    <row r="37" spans="1:207" x14ac:dyDescent="0.25">
      <c r="A37" s="3" t="s">
        <v>5</v>
      </c>
      <c r="B37" s="34" t="s">
        <v>21</v>
      </c>
      <c r="C37" s="43">
        <v>358</v>
      </c>
      <c r="D37" s="44">
        <v>494</v>
      </c>
      <c r="E37" s="44">
        <v>9948</v>
      </c>
      <c r="F37" s="44">
        <v>11227</v>
      </c>
      <c r="G37" s="44">
        <v>541</v>
      </c>
      <c r="H37" s="44">
        <v>7604.1</v>
      </c>
      <c r="I37" s="44">
        <v>301</v>
      </c>
      <c r="J37" s="44">
        <v>353</v>
      </c>
      <c r="K37" s="44">
        <v>263</v>
      </c>
      <c r="L37" s="44">
        <v>811</v>
      </c>
      <c r="M37" s="44">
        <v>713</v>
      </c>
      <c r="N37" s="38"/>
      <c r="O37" s="43">
        <v>415</v>
      </c>
      <c r="P37" s="44">
        <v>629</v>
      </c>
      <c r="Q37" s="44">
        <v>505</v>
      </c>
      <c r="R37" s="44">
        <v>561</v>
      </c>
      <c r="S37" s="44">
        <v>468</v>
      </c>
      <c r="T37" s="44">
        <v>383</v>
      </c>
      <c r="U37" s="44">
        <v>155</v>
      </c>
      <c r="V37" s="44">
        <v>253</v>
      </c>
      <c r="W37" s="44">
        <v>547</v>
      </c>
      <c r="X37" s="44">
        <v>456</v>
      </c>
      <c r="Y37" s="44">
        <v>836</v>
      </c>
      <c r="Z37" s="44">
        <v>1023</v>
      </c>
      <c r="AA37" s="38"/>
      <c r="AB37" s="44">
        <v>727</v>
      </c>
      <c r="AC37" s="48">
        <v>1391</v>
      </c>
      <c r="AD37" s="48">
        <v>539</v>
      </c>
      <c r="AE37" s="48">
        <v>1516</v>
      </c>
      <c r="AF37" s="48">
        <v>1031</v>
      </c>
      <c r="AG37" s="48">
        <v>960</v>
      </c>
      <c r="AH37" s="48">
        <v>1553</v>
      </c>
      <c r="AI37" s="48">
        <v>1284</v>
      </c>
      <c r="AJ37" s="48">
        <v>1074</v>
      </c>
      <c r="AK37" s="48">
        <v>942</v>
      </c>
      <c r="AL37" s="48">
        <v>1039</v>
      </c>
      <c r="AM37" s="48">
        <v>690</v>
      </c>
      <c r="AN37" s="38"/>
      <c r="AO37" s="48">
        <v>1484</v>
      </c>
      <c r="AP37" s="48">
        <v>982</v>
      </c>
      <c r="AQ37" s="48">
        <v>833</v>
      </c>
      <c r="AR37" s="48">
        <v>858</v>
      </c>
      <c r="AS37" s="48">
        <v>1746</v>
      </c>
      <c r="AT37" s="48">
        <v>824</v>
      </c>
      <c r="AU37" s="48">
        <v>1263</v>
      </c>
      <c r="AV37" s="48">
        <v>1137</v>
      </c>
      <c r="AW37" s="48">
        <v>1072</v>
      </c>
      <c r="AX37" s="48">
        <v>1442.22</v>
      </c>
      <c r="AY37" s="48">
        <v>997</v>
      </c>
      <c r="AZ37" s="48">
        <v>853</v>
      </c>
      <c r="BA37" s="38"/>
      <c r="BB37" s="20">
        <v>1001</v>
      </c>
      <c r="BC37" s="48">
        <v>1659</v>
      </c>
      <c r="BD37" s="48">
        <v>1442</v>
      </c>
      <c r="BE37" s="48">
        <v>850</v>
      </c>
      <c r="BF37" s="48">
        <v>328</v>
      </c>
      <c r="BG37" s="48">
        <v>918</v>
      </c>
      <c r="BH37" s="48">
        <v>830</v>
      </c>
      <c r="BI37" s="48">
        <v>867</v>
      </c>
      <c r="BJ37" s="48">
        <v>734</v>
      </c>
      <c r="BK37" s="48">
        <v>588</v>
      </c>
      <c r="BL37" s="48">
        <v>811.01</v>
      </c>
      <c r="BM37" s="48">
        <v>832.01</v>
      </c>
      <c r="BN37" s="38"/>
      <c r="BO37" s="20">
        <v>1070.47</v>
      </c>
      <c r="BP37" s="48">
        <v>1141.07</v>
      </c>
      <c r="BQ37" s="48">
        <v>1426.24</v>
      </c>
      <c r="BR37" s="48">
        <v>1184</v>
      </c>
      <c r="BS37" s="48">
        <v>1314.59</v>
      </c>
      <c r="BT37" s="48">
        <v>1456.3</v>
      </c>
      <c r="BU37" s="48">
        <v>1803</v>
      </c>
      <c r="BV37" s="48">
        <v>1345.4</v>
      </c>
      <c r="BW37" s="48">
        <v>1684.9</v>
      </c>
      <c r="BX37" s="48">
        <v>921</v>
      </c>
      <c r="BY37" s="48">
        <v>1118</v>
      </c>
      <c r="BZ37" s="48">
        <v>1029</v>
      </c>
      <c r="CA37" s="38"/>
      <c r="CB37" s="20">
        <v>1611</v>
      </c>
      <c r="CC37" s="48">
        <v>1173</v>
      </c>
      <c r="CD37" s="48">
        <v>1392</v>
      </c>
      <c r="CE37" s="48">
        <v>1571</v>
      </c>
      <c r="CF37" s="48">
        <v>1283</v>
      </c>
      <c r="CG37" s="48">
        <v>1290</v>
      </c>
      <c r="CH37" s="48">
        <v>1698</v>
      </c>
      <c r="CI37" s="48">
        <v>1692</v>
      </c>
      <c r="CJ37" s="48">
        <v>1629</v>
      </c>
      <c r="CK37" s="48">
        <v>1442</v>
      </c>
      <c r="CL37" s="48">
        <v>1512</v>
      </c>
      <c r="CM37" s="48">
        <v>2210</v>
      </c>
      <c r="CN37" s="38"/>
      <c r="CO37" s="48">
        <v>2113</v>
      </c>
      <c r="CP37" s="48">
        <v>1787</v>
      </c>
      <c r="CQ37" s="48">
        <v>1338.85</v>
      </c>
      <c r="CR37" s="48">
        <v>2404</v>
      </c>
      <c r="CS37" s="48">
        <v>1667</v>
      </c>
      <c r="CT37" s="48">
        <v>2100</v>
      </c>
      <c r="CU37" s="48">
        <v>1741</v>
      </c>
      <c r="CV37" s="48">
        <v>1396</v>
      </c>
      <c r="CW37" s="48">
        <v>1588</v>
      </c>
      <c r="CX37" s="48">
        <v>1552</v>
      </c>
      <c r="CY37" s="48">
        <v>2542</v>
      </c>
      <c r="CZ37" s="48">
        <v>1967.99</v>
      </c>
      <c r="DA37" s="38"/>
      <c r="DB37" s="48">
        <v>2078.5500000000002</v>
      </c>
      <c r="DC37" s="48">
        <v>2744.9</v>
      </c>
      <c r="DD37" s="48">
        <v>1119</v>
      </c>
      <c r="DE37" s="48">
        <v>1754.66</v>
      </c>
      <c r="DF37" s="48">
        <v>2109.27</v>
      </c>
      <c r="DG37" s="48">
        <v>3007</v>
      </c>
      <c r="DH37" s="48">
        <v>1869</v>
      </c>
      <c r="DI37" s="48">
        <v>1946</v>
      </c>
      <c r="DJ37" s="48">
        <v>1984</v>
      </c>
      <c r="DK37" s="48">
        <v>2361</v>
      </c>
      <c r="DL37" s="48">
        <v>2980</v>
      </c>
      <c r="DM37" s="48">
        <v>1894</v>
      </c>
      <c r="DN37" s="38"/>
      <c r="DO37" s="48">
        <v>2179</v>
      </c>
      <c r="DP37" s="48">
        <v>2674</v>
      </c>
      <c r="DQ37" s="48">
        <v>2131.5500000000002</v>
      </c>
      <c r="DR37" s="48">
        <v>2499.09</v>
      </c>
      <c r="DS37" s="48">
        <v>2045.49</v>
      </c>
      <c r="DT37" s="48">
        <v>2059.85</v>
      </c>
      <c r="DU37" s="48">
        <v>2024.55</v>
      </c>
      <c r="DV37" s="48">
        <v>1816</v>
      </c>
      <c r="DW37" s="48">
        <v>2226.1999999999998</v>
      </c>
      <c r="DX37" s="48">
        <v>1386.97</v>
      </c>
      <c r="DY37" s="48">
        <v>1656.01</v>
      </c>
      <c r="DZ37" s="48">
        <v>1748.01</v>
      </c>
      <c r="EA37" s="38"/>
      <c r="EB37" s="48">
        <v>2472.9699999999998</v>
      </c>
      <c r="EC37" s="48">
        <v>1991.01</v>
      </c>
      <c r="ED37" s="48">
        <v>2500.3200000000002</v>
      </c>
      <c r="EE37" s="48">
        <v>1102.0899999999999</v>
      </c>
      <c r="EF37" s="48">
        <v>1114.1300000000001</v>
      </c>
      <c r="EG37" s="48">
        <v>1215.25</v>
      </c>
      <c r="EH37" s="48">
        <v>1261.01</v>
      </c>
      <c r="EI37" s="48">
        <v>1608.07</v>
      </c>
      <c r="EJ37" s="48">
        <v>1267.43</v>
      </c>
      <c r="EK37" s="48">
        <v>991.51</v>
      </c>
      <c r="EL37" s="48">
        <v>1021.56</v>
      </c>
      <c r="EM37" s="48">
        <v>1238</v>
      </c>
      <c r="EN37" s="38"/>
      <c r="EO37" s="48">
        <v>1311.7</v>
      </c>
      <c r="EP37" s="48">
        <v>1423.75</v>
      </c>
      <c r="EQ37" s="48">
        <v>1523</v>
      </c>
      <c r="ER37" s="48">
        <v>1323</v>
      </c>
      <c r="ES37" s="48">
        <v>1381</v>
      </c>
      <c r="ET37" s="48">
        <v>859.2</v>
      </c>
      <c r="EU37" s="48">
        <v>1309.06</v>
      </c>
      <c r="EV37" s="48">
        <v>1712.78</v>
      </c>
      <c r="EW37" s="48">
        <v>1163.1600000000001</v>
      </c>
      <c r="EX37" s="48">
        <v>1163.8800000000001</v>
      </c>
      <c r="EY37" s="48">
        <v>1430.4</v>
      </c>
      <c r="EZ37" s="48">
        <v>1468</v>
      </c>
      <c r="FA37" s="38"/>
      <c r="FB37" s="48">
        <v>1672.18</v>
      </c>
      <c r="FC37" s="48">
        <v>1520.44</v>
      </c>
      <c r="FD37" s="48">
        <v>1456.34</v>
      </c>
      <c r="FE37" s="48">
        <v>1127.99</v>
      </c>
      <c r="FF37" s="48">
        <v>1690</v>
      </c>
      <c r="FG37" s="48">
        <v>1260.01</v>
      </c>
      <c r="FH37" s="48">
        <v>1461.5</v>
      </c>
      <c r="FI37" s="48">
        <v>1751.69</v>
      </c>
      <c r="FJ37" s="48">
        <v>2311.21</v>
      </c>
      <c r="FK37" s="48">
        <v>2493.04</v>
      </c>
      <c r="FL37" s="48">
        <v>2002.92</v>
      </c>
      <c r="FM37" s="48">
        <v>1291.05</v>
      </c>
      <c r="FN37" s="38"/>
      <c r="FO37" s="48">
        <v>2014.6</v>
      </c>
      <c r="FP37" s="48">
        <v>2099</v>
      </c>
      <c r="FQ37" s="48">
        <v>1646</v>
      </c>
      <c r="FR37" s="48">
        <v>1147.0899999999999</v>
      </c>
      <c r="FS37" s="48">
        <v>845.72</v>
      </c>
      <c r="FT37" s="48">
        <v>1846.32</v>
      </c>
      <c r="FU37" s="48">
        <v>2246.33</v>
      </c>
      <c r="FV37" s="48">
        <v>1666.66</v>
      </c>
      <c r="FW37" s="48">
        <v>1568</v>
      </c>
      <c r="FX37" s="48">
        <v>1389</v>
      </c>
      <c r="FY37" s="48">
        <v>1253.01</v>
      </c>
      <c r="FZ37" s="48">
        <v>1143.01</v>
      </c>
      <c r="GA37" s="38"/>
      <c r="GB37" s="48">
        <v>1754.51</v>
      </c>
      <c r="GC37" s="48">
        <v>1928.01</v>
      </c>
      <c r="GD37" s="48">
        <v>1718.01</v>
      </c>
      <c r="GE37" s="48">
        <v>1440.01</v>
      </c>
      <c r="GF37" s="48">
        <v>1295.5</v>
      </c>
      <c r="GG37" s="48">
        <v>1329.01</v>
      </c>
      <c r="GH37" s="48">
        <v>1268.51</v>
      </c>
      <c r="GI37" s="48">
        <v>1349.51</v>
      </c>
      <c r="GJ37" s="48">
        <v>1392.01</v>
      </c>
      <c r="GK37" s="48">
        <v>1637.51</v>
      </c>
      <c r="GL37" s="48">
        <v>1899.97</v>
      </c>
      <c r="GM37" s="48">
        <v>1761</v>
      </c>
      <c r="GN37" s="38"/>
      <c r="GO37" s="48">
        <v>1947.51</v>
      </c>
      <c r="GP37" s="48">
        <v>1603</v>
      </c>
      <c r="GQ37" s="48">
        <v>2138</v>
      </c>
      <c r="GR37" s="48">
        <v>1444.01</v>
      </c>
      <c r="GS37" s="48">
        <v>1466</v>
      </c>
      <c r="GT37" s="48">
        <v>1299.5</v>
      </c>
      <c r="GU37" s="48">
        <v>1231.5</v>
      </c>
      <c r="GV37" s="48">
        <v>1521</v>
      </c>
      <c r="GW37" s="48">
        <v>1451.5</v>
      </c>
      <c r="GX37" s="48">
        <v>1391.18</v>
      </c>
      <c r="GY37" s="48">
        <v>1296</v>
      </c>
    </row>
    <row r="38" spans="1:207" x14ac:dyDescent="0.25">
      <c r="A38" s="3" t="s">
        <v>6</v>
      </c>
      <c r="B38" s="34" t="s">
        <v>21</v>
      </c>
      <c r="C38" s="43">
        <v>86</v>
      </c>
      <c r="D38" s="44">
        <v>125</v>
      </c>
      <c r="E38" s="44">
        <v>0</v>
      </c>
      <c r="F38" s="44">
        <v>3244.5</v>
      </c>
      <c r="G38" s="44">
        <v>135</v>
      </c>
      <c r="H38" s="44">
        <v>11046</v>
      </c>
      <c r="I38" s="44">
        <v>107</v>
      </c>
      <c r="J38" s="44">
        <v>46</v>
      </c>
      <c r="K38" s="44">
        <v>49</v>
      </c>
      <c r="L38" s="44">
        <v>169.5</v>
      </c>
      <c r="M38" s="44">
        <v>91</v>
      </c>
      <c r="N38" s="38"/>
      <c r="O38" s="43">
        <v>61</v>
      </c>
      <c r="P38" s="44">
        <v>223</v>
      </c>
      <c r="Q38" s="44">
        <v>128</v>
      </c>
      <c r="R38" s="44">
        <v>134</v>
      </c>
      <c r="S38" s="44">
        <v>139</v>
      </c>
      <c r="T38" s="44">
        <v>79</v>
      </c>
      <c r="U38" s="44">
        <v>50</v>
      </c>
      <c r="V38" s="44">
        <v>71</v>
      </c>
      <c r="W38" s="44">
        <v>120</v>
      </c>
      <c r="X38" s="44">
        <v>97</v>
      </c>
      <c r="Y38" s="44">
        <v>293</v>
      </c>
      <c r="Z38" s="44">
        <v>273</v>
      </c>
      <c r="AA38" s="38"/>
      <c r="AB38" s="44">
        <v>347</v>
      </c>
      <c r="AC38" s="48">
        <v>260</v>
      </c>
      <c r="AD38" s="48">
        <v>93</v>
      </c>
      <c r="AE38" s="48">
        <v>340</v>
      </c>
      <c r="AF38" s="48">
        <v>225</v>
      </c>
      <c r="AG38" s="48">
        <v>190</v>
      </c>
      <c r="AH38" s="48">
        <v>427</v>
      </c>
      <c r="AI38" s="48">
        <v>291</v>
      </c>
      <c r="AJ38" s="48">
        <v>416</v>
      </c>
      <c r="AK38" s="48">
        <v>246</v>
      </c>
      <c r="AL38" s="48">
        <v>267</v>
      </c>
      <c r="AM38" s="48">
        <v>247</v>
      </c>
      <c r="AN38" s="38"/>
      <c r="AO38" s="48">
        <v>468</v>
      </c>
      <c r="AP38" s="48">
        <v>248</v>
      </c>
      <c r="AQ38" s="48">
        <v>362</v>
      </c>
      <c r="AR38" s="48">
        <v>111</v>
      </c>
      <c r="AS38" s="48">
        <v>187</v>
      </c>
      <c r="AT38" s="48">
        <v>125</v>
      </c>
      <c r="AU38" s="48">
        <v>253</v>
      </c>
      <c r="AV38" s="48">
        <v>130</v>
      </c>
      <c r="AW38" s="48">
        <v>104</v>
      </c>
      <c r="AX38" s="48">
        <v>134</v>
      </c>
      <c r="AY38" s="48">
        <v>116</v>
      </c>
      <c r="AZ38" s="48">
        <v>156</v>
      </c>
      <c r="BA38" s="38"/>
      <c r="BB38" s="20">
        <v>204</v>
      </c>
      <c r="BC38" s="48">
        <v>287</v>
      </c>
      <c r="BD38" s="48">
        <v>217</v>
      </c>
      <c r="BE38" s="48">
        <v>95</v>
      </c>
      <c r="BF38" s="48">
        <v>152</v>
      </c>
      <c r="BG38" s="48">
        <v>170</v>
      </c>
      <c r="BH38" s="48">
        <v>110.13</v>
      </c>
      <c r="BI38" s="48">
        <v>150.38</v>
      </c>
      <c r="BJ38" s="48">
        <v>62</v>
      </c>
      <c r="BK38" s="48">
        <v>121</v>
      </c>
      <c r="BL38" s="48">
        <v>99.75</v>
      </c>
      <c r="BM38" s="48">
        <v>79</v>
      </c>
      <c r="BN38" s="38"/>
      <c r="BO38" s="20">
        <v>102</v>
      </c>
      <c r="BP38" s="48">
        <v>47</v>
      </c>
      <c r="BQ38" s="48">
        <v>106</v>
      </c>
      <c r="BR38" s="48">
        <v>49</v>
      </c>
      <c r="BS38" s="48">
        <v>106</v>
      </c>
      <c r="BT38" s="48">
        <v>54</v>
      </c>
      <c r="BU38" s="48">
        <v>46</v>
      </c>
      <c r="BV38" s="48">
        <v>88</v>
      </c>
      <c r="BW38" s="48">
        <v>115</v>
      </c>
      <c r="BX38" s="48">
        <v>143</v>
      </c>
      <c r="BY38" s="48">
        <v>67</v>
      </c>
      <c r="BZ38" s="48">
        <v>49</v>
      </c>
      <c r="CA38" s="38"/>
      <c r="CB38" s="20">
        <v>110</v>
      </c>
      <c r="CC38" s="48">
        <v>73</v>
      </c>
      <c r="CD38" s="48">
        <v>56</v>
      </c>
      <c r="CE38" s="48">
        <v>27</v>
      </c>
      <c r="CF38" s="48">
        <v>18</v>
      </c>
      <c r="CG38" s="48">
        <v>129</v>
      </c>
      <c r="CH38" s="48">
        <v>60</v>
      </c>
      <c r="CI38" s="48">
        <v>115</v>
      </c>
      <c r="CJ38" s="48">
        <v>66</v>
      </c>
      <c r="CK38" s="48">
        <v>104</v>
      </c>
      <c r="CL38" s="48">
        <v>79</v>
      </c>
      <c r="CM38" s="48">
        <v>325</v>
      </c>
      <c r="CN38" s="38"/>
      <c r="CO38" s="48">
        <v>148</v>
      </c>
      <c r="CP38" s="48">
        <v>135</v>
      </c>
      <c r="CQ38" s="48">
        <v>108</v>
      </c>
      <c r="CR38" s="48">
        <v>110</v>
      </c>
      <c r="CS38" s="48">
        <v>134</v>
      </c>
      <c r="CT38" s="48">
        <v>123</v>
      </c>
      <c r="CU38" s="48">
        <v>65</v>
      </c>
      <c r="CV38" s="48">
        <v>37</v>
      </c>
      <c r="CW38" s="48">
        <v>57</v>
      </c>
      <c r="CX38" s="48">
        <v>65</v>
      </c>
      <c r="CY38" s="48">
        <v>201</v>
      </c>
      <c r="CZ38" s="48">
        <v>88.5</v>
      </c>
      <c r="DA38" s="38"/>
      <c r="DB38" s="48">
        <v>104</v>
      </c>
      <c r="DC38" s="48">
        <v>77</v>
      </c>
      <c r="DD38" s="48">
        <v>95</v>
      </c>
      <c r="DE38" s="48">
        <v>189</v>
      </c>
      <c r="DF38" s="48">
        <v>196</v>
      </c>
      <c r="DG38" s="48">
        <v>198</v>
      </c>
      <c r="DH38" s="48">
        <v>161</v>
      </c>
      <c r="DI38" s="48">
        <v>43</v>
      </c>
      <c r="DJ38" s="48">
        <v>48</v>
      </c>
      <c r="DK38" s="48">
        <v>183</v>
      </c>
      <c r="DL38" s="48">
        <v>198</v>
      </c>
      <c r="DM38" s="48">
        <v>134</v>
      </c>
      <c r="DN38" s="38"/>
      <c r="DO38" s="48">
        <v>223</v>
      </c>
      <c r="DP38" s="48">
        <v>80</v>
      </c>
      <c r="DQ38" s="48">
        <v>163</v>
      </c>
      <c r="DR38" s="48">
        <v>36</v>
      </c>
      <c r="DS38" s="48">
        <v>84</v>
      </c>
      <c r="DT38" s="48">
        <v>680</v>
      </c>
      <c r="DU38" s="48">
        <v>290</v>
      </c>
      <c r="DV38" s="48">
        <v>42</v>
      </c>
      <c r="DW38" s="48">
        <v>80</v>
      </c>
      <c r="DX38" s="48">
        <v>103</v>
      </c>
      <c r="DY38" s="48">
        <v>18</v>
      </c>
      <c r="DZ38" s="48">
        <v>40</v>
      </c>
      <c r="EA38" s="38"/>
      <c r="EB38" s="48">
        <v>104</v>
      </c>
      <c r="EC38" s="48">
        <v>54</v>
      </c>
      <c r="ED38" s="48">
        <v>104</v>
      </c>
      <c r="EE38" s="48">
        <v>226</v>
      </c>
      <c r="EF38" s="48">
        <v>187</v>
      </c>
      <c r="EG38" s="48">
        <v>199</v>
      </c>
      <c r="EH38" s="48">
        <v>504</v>
      </c>
      <c r="EI38" s="48">
        <v>630</v>
      </c>
      <c r="EJ38" s="48">
        <v>863</v>
      </c>
      <c r="EK38" s="48">
        <v>308</v>
      </c>
      <c r="EL38" s="48">
        <v>122</v>
      </c>
      <c r="EM38" s="48">
        <v>275</v>
      </c>
      <c r="EN38" s="38"/>
      <c r="EO38" s="48">
        <v>314</v>
      </c>
      <c r="EP38" s="48">
        <v>457</v>
      </c>
      <c r="EQ38" s="48">
        <v>428</v>
      </c>
      <c r="ER38" s="48">
        <v>259</v>
      </c>
      <c r="ES38" s="48">
        <v>164</v>
      </c>
      <c r="ET38" s="48">
        <v>144</v>
      </c>
      <c r="EU38" s="48">
        <v>274</v>
      </c>
      <c r="EV38" s="48">
        <v>344</v>
      </c>
      <c r="EW38" s="48">
        <v>441</v>
      </c>
      <c r="EX38" s="48">
        <v>175</v>
      </c>
      <c r="EY38" s="48">
        <v>221</v>
      </c>
      <c r="EZ38" s="48">
        <v>509</v>
      </c>
      <c r="FA38" s="38"/>
      <c r="FB38" s="48">
        <v>336</v>
      </c>
      <c r="FC38" s="48">
        <v>693</v>
      </c>
      <c r="FD38" s="48">
        <v>361</v>
      </c>
      <c r="FE38" s="48">
        <v>333</v>
      </c>
      <c r="FF38" s="48">
        <v>435</v>
      </c>
      <c r="FG38" s="48">
        <v>293.33</v>
      </c>
      <c r="FH38" s="48">
        <v>469.49</v>
      </c>
      <c r="FI38" s="48">
        <v>518.33000000000004</v>
      </c>
      <c r="FJ38" s="48">
        <v>324.66000000000003</v>
      </c>
      <c r="FK38" s="48">
        <v>355.66</v>
      </c>
      <c r="FL38" s="48">
        <v>203</v>
      </c>
      <c r="FM38" s="48">
        <v>191</v>
      </c>
      <c r="FN38" s="38"/>
      <c r="FO38" s="48">
        <v>568</v>
      </c>
      <c r="FP38" s="48">
        <v>355</v>
      </c>
      <c r="FQ38" s="48">
        <v>146</v>
      </c>
      <c r="FR38" s="48">
        <v>106</v>
      </c>
      <c r="FS38" s="48">
        <v>150</v>
      </c>
      <c r="FT38" s="48">
        <v>246</v>
      </c>
      <c r="FU38" s="48">
        <v>192.66</v>
      </c>
      <c r="FV38" s="48">
        <v>282</v>
      </c>
      <c r="FW38" s="48">
        <v>160</v>
      </c>
      <c r="FX38" s="48">
        <v>287.5</v>
      </c>
      <c r="FY38" s="48">
        <v>283.5</v>
      </c>
      <c r="FZ38" s="48">
        <v>263.5</v>
      </c>
      <c r="GA38" s="38"/>
      <c r="GB38" s="48">
        <v>321</v>
      </c>
      <c r="GC38" s="48">
        <v>363</v>
      </c>
      <c r="GD38" s="48">
        <v>456.5</v>
      </c>
      <c r="GE38" s="48">
        <v>396.5</v>
      </c>
      <c r="GF38" s="48">
        <v>317.5</v>
      </c>
      <c r="GG38" s="48">
        <v>308</v>
      </c>
      <c r="GH38" s="48">
        <v>275</v>
      </c>
      <c r="GI38" s="48">
        <v>299.5</v>
      </c>
      <c r="GJ38" s="48">
        <v>270.5</v>
      </c>
      <c r="GK38" s="48">
        <v>220.5</v>
      </c>
      <c r="GL38" s="48">
        <v>310.5</v>
      </c>
      <c r="GM38" s="48">
        <v>225.5</v>
      </c>
      <c r="GN38" s="38"/>
      <c r="GO38" s="48">
        <v>386</v>
      </c>
      <c r="GP38" s="48">
        <v>261.5</v>
      </c>
      <c r="GQ38" s="48">
        <v>408</v>
      </c>
      <c r="GR38" s="48">
        <v>412.5</v>
      </c>
      <c r="GS38" s="48">
        <v>305.5</v>
      </c>
      <c r="GT38" s="48">
        <v>266.5</v>
      </c>
      <c r="GU38" s="48">
        <v>285.5</v>
      </c>
      <c r="GV38" s="48">
        <v>421.5</v>
      </c>
      <c r="GW38" s="48">
        <v>401.5</v>
      </c>
      <c r="GX38" s="48">
        <v>256</v>
      </c>
      <c r="GY38" s="48">
        <v>313.5</v>
      </c>
    </row>
    <row r="39" spans="1:207" x14ac:dyDescent="0.25">
      <c r="A39" s="3" t="s">
        <v>7</v>
      </c>
      <c r="B39" s="34" t="s">
        <v>21</v>
      </c>
      <c r="C39" s="43">
        <v>803</v>
      </c>
      <c r="D39" s="44">
        <v>983</v>
      </c>
      <c r="E39" s="44">
        <v>87</v>
      </c>
      <c r="F39" s="44">
        <v>20033</v>
      </c>
      <c r="G39" s="44">
        <v>838</v>
      </c>
      <c r="H39" s="44">
        <v>13702</v>
      </c>
      <c r="I39" s="44">
        <v>528</v>
      </c>
      <c r="J39" s="44">
        <v>633</v>
      </c>
      <c r="K39" s="44">
        <v>663</v>
      </c>
      <c r="L39" s="44">
        <v>1080</v>
      </c>
      <c r="M39" s="44">
        <v>843</v>
      </c>
      <c r="N39" s="38"/>
      <c r="O39" s="43">
        <v>675</v>
      </c>
      <c r="P39" s="44">
        <v>1214</v>
      </c>
      <c r="Q39" s="44">
        <v>931</v>
      </c>
      <c r="R39" s="44">
        <v>1039</v>
      </c>
      <c r="S39" s="44">
        <v>867</v>
      </c>
      <c r="T39" s="44">
        <v>610.5</v>
      </c>
      <c r="U39" s="44">
        <v>456</v>
      </c>
      <c r="V39" s="44">
        <v>578</v>
      </c>
      <c r="W39" s="44">
        <v>800</v>
      </c>
      <c r="X39" s="44">
        <v>574</v>
      </c>
      <c r="Y39" s="44">
        <v>804</v>
      </c>
      <c r="Z39" s="44">
        <v>912</v>
      </c>
      <c r="AA39" s="38"/>
      <c r="AB39" s="44">
        <v>1238</v>
      </c>
      <c r="AC39" s="48">
        <v>1414</v>
      </c>
      <c r="AD39" s="48">
        <v>782</v>
      </c>
      <c r="AE39" s="48">
        <v>1223</v>
      </c>
      <c r="AF39" s="48">
        <v>877</v>
      </c>
      <c r="AG39" s="48">
        <v>706</v>
      </c>
      <c r="AH39" s="48">
        <v>1317</v>
      </c>
      <c r="AI39" s="48">
        <v>1127</v>
      </c>
      <c r="AJ39" s="48">
        <v>1359</v>
      </c>
      <c r="AK39" s="48">
        <v>951</v>
      </c>
      <c r="AL39" s="48">
        <v>882</v>
      </c>
      <c r="AM39" s="48">
        <v>552</v>
      </c>
      <c r="AN39" s="38"/>
      <c r="AO39" s="48">
        <v>1764</v>
      </c>
      <c r="AP39" s="48">
        <v>1101</v>
      </c>
      <c r="AQ39" s="48">
        <v>1320</v>
      </c>
      <c r="AR39" s="48">
        <v>670</v>
      </c>
      <c r="AS39" s="48">
        <v>1146</v>
      </c>
      <c r="AT39" s="48">
        <v>547</v>
      </c>
      <c r="AU39" s="48">
        <v>832</v>
      </c>
      <c r="AV39" s="48">
        <v>633</v>
      </c>
      <c r="AW39" s="48">
        <v>497</v>
      </c>
      <c r="AX39" s="48">
        <v>675</v>
      </c>
      <c r="AY39" s="48">
        <v>545</v>
      </c>
      <c r="AZ39" s="48">
        <v>494</v>
      </c>
      <c r="BA39" s="38"/>
      <c r="BB39" s="20">
        <v>553</v>
      </c>
      <c r="BC39" s="48">
        <v>1291</v>
      </c>
      <c r="BD39" s="48">
        <v>1017</v>
      </c>
      <c r="BE39" s="48">
        <v>407</v>
      </c>
      <c r="BF39" s="48">
        <v>301</v>
      </c>
      <c r="BG39" s="48">
        <v>459</v>
      </c>
      <c r="BH39" s="48">
        <v>512</v>
      </c>
      <c r="BI39" s="48">
        <v>404</v>
      </c>
      <c r="BJ39" s="48">
        <v>317</v>
      </c>
      <c r="BK39" s="48">
        <v>277</v>
      </c>
      <c r="BL39" s="48">
        <v>358.5</v>
      </c>
      <c r="BM39" s="48">
        <v>499</v>
      </c>
      <c r="BN39" s="38"/>
      <c r="BO39" s="20">
        <v>670</v>
      </c>
      <c r="BP39" s="48">
        <v>763</v>
      </c>
      <c r="BQ39" s="48">
        <v>947</v>
      </c>
      <c r="BR39" s="48">
        <v>560</v>
      </c>
      <c r="BS39" s="48">
        <v>850</v>
      </c>
      <c r="BT39" s="48">
        <v>768</v>
      </c>
      <c r="BU39" s="48">
        <v>956</v>
      </c>
      <c r="BV39" s="48">
        <v>787</v>
      </c>
      <c r="BW39" s="48">
        <v>863.01</v>
      </c>
      <c r="BX39" s="48">
        <v>556.01</v>
      </c>
      <c r="BY39" s="48">
        <v>742.01</v>
      </c>
      <c r="BZ39" s="48">
        <v>743</v>
      </c>
      <c r="CA39" s="38"/>
      <c r="CB39" s="20">
        <v>1255</v>
      </c>
      <c r="CC39" s="48">
        <v>1411</v>
      </c>
      <c r="CD39" s="48">
        <v>1389</v>
      </c>
      <c r="CE39" s="48">
        <v>966</v>
      </c>
      <c r="CF39" s="48">
        <v>674</v>
      </c>
      <c r="CG39" s="48">
        <v>706</v>
      </c>
      <c r="CH39" s="48">
        <v>709</v>
      </c>
      <c r="CI39" s="48">
        <v>799</v>
      </c>
      <c r="CJ39" s="48">
        <v>915</v>
      </c>
      <c r="CK39" s="48">
        <v>755</v>
      </c>
      <c r="CL39" s="48">
        <v>981</v>
      </c>
      <c r="CM39" s="48">
        <v>996</v>
      </c>
      <c r="CN39" s="38"/>
      <c r="CO39" s="48">
        <v>1248</v>
      </c>
      <c r="CP39" s="48">
        <v>1094</v>
      </c>
      <c r="CQ39" s="48">
        <v>793</v>
      </c>
      <c r="CR39" s="48">
        <v>958</v>
      </c>
      <c r="CS39" s="48">
        <v>785.5</v>
      </c>
      <c r="CT39" s="48">
        <v>581</v>
      </c>
      <c r="CU39" s="48">
        <v>508</v>
      </c>
      <c r="CV39" s="48">
        <v>869</v>
      </c>
      <c r="CW39" s="48">
        <v>1004</v>
      </c>
      <c r="CX39" s="48">
        <v>960</v>
      </c>
      <c r="CY39" s="48">
        <v>1345</v>
      </c>
      <c r="CZ39" s="48">
        <v>998</v>
      </c>
      <c r="DA39" s="38"/>
      <c r="DB39" s="48">
        <v>1041</v>
      </c>
      <c r="DC39" s="48">
        <v>1078.5</v>
      </c>
      <c r="DD39" s="48">
        <v>669</v>
      </c>
      <c r="DE39" s="48">
        <v>540</v>
      </c>
      <c r="DF39" s="48">
        <v>811</v>
      </c>
      <c r="DG39" s="48">
        <v>937</v>
      </c>
      <c r="DH39" s="48">
        <v>610</v>
      </c>
      <c r="DI39" s="48">
        <v>925</v>
      </c>
      <c r="DJ39" s="48">
        <v>764</v>
      </c>
      <c r="DK39" s="48">
        <v>514</v>
      </c>
      <c r="DL39" s="48">
        <v>511</v>
      </c>
      <c r="DM39" s="48">
        <v>513</v>
      </c>
      <c r="DN39" s="38"/>
      <c r="DO39" s="48">
        <v>1181</v>
      </c>
      <c r="DP39" s="48">
        <v>1057</v>
      </c>
      <c r="DQ39" s="48">
        <v>720</v>
      </c>
      <c r="DR39" s="48">
        <v>760</v>
      </c>
      <c r="DS39" s="48">
        <v>676</v>
      </c>
      <c r="DT39" s="48">
        <v>705</v>
      </c>
      <c r="DU39" s="48">
        <v>807.99</v>
      </c>
      <c r="DV39" s="48">
        <v>737.01</v>
      </c>
      <c r="DW39" s="48">
        <v>843</v>
      </c>
      <c r="DX39" s="48">
        <v>549.01</v>
      </c>
      <c r="DY39" s="48">
        <v>499</v>
      </c>
      <c r="DZ39" s="48">
        <v>470</v>
      </c>
      <c r="EA39" s="38"/>
      <c r="EB39" s="48">
        <v>1317</v>
      </c>
      <c r="EC39" s="48">
        <v>559</v>
      </c>
      <c r="ED39" s="48">
        <v>779</v>
      </c>
      <c r="EE39" s="48">
        <v>396</v>
      </c>
      <c r="EF39" s="48">
        <v>423</v>
      </c>
      <c r="EG39" s="48">
        <v>585</v>
      </c>
      <c r="EH39" s="48">
        <v>470</v>
      </c>
      <c r="EI39" s="48">
        <v>1017</v>
      </c>
      <c r="EJ39" s="48">
        <v>492</v>
      </c>
      <c r="EK39" s="48">
        <v>571</v>
      </c>
      <c r="EL39" s="48">
        <v>371</v>
      </c>
      <c r="EM39" s="48">
        <v>939</v>
      </c>
      <c r="EN39" s="38"/>
      <c r="EO39" s="48">
        <v>632</v>
      </c>
      <c r="EP39" s="48">
        <v>528</v>
      </c>
      <c r="EQ39" s="48">
        <v>582</v>
      </c>
      <c r="ER39" s="48">
        <v>451</v>
      </c>
      <c r="ES39" s="48">
        <v>383</v>
      </c>
      <c r="ET39" s="48">
        <v>247</v>
      </c>
      <c r="EU39" s="48">
        <v>632</v>
      </c>
      <c r="EV39" s="48">
        <v>458.01</v>
      </c>
      <c r="EW39" s="48">
        <v>314</v>
      </c>
      <c r="EX39" s="48">
        <v>413</v>
      </c>
      <c r="EY39" s="48">
        <v>552</v>
      </c>
      <c r="EZ39" s="48">
        <v>806</v>
      </c>
      <c r="FA39" s="38"/>
      <c r="FB39" s="48">
        <v>633.99</v>
      </c>
      <c r="FC39" s="48">
        <v>539.01</v>
      </c>
      <c r="FD39" s="48">
        <v>334</v>
      </c>
      <c r="FE39" s="48">
        <v>673.01</v>
      </c>
      <c r="FF39" s="48">
        <v>501.01</v>
      </c>
      <c r="FG39" s="48">
        <v>503.68</v>
      </c>
      <c r="FH39" s="48">
        <v>862.01</v>
      </c>
      <c r="FI39" s="48">
        <v>576.35</v>
      </c>
      <c r="FJ39" s="48">
        <v>681</v>
      </c>
      <c r="FK39" s="48">
        <v>523</v>
      </c>
      <c r="FL39" s="48">
        <v>365</v>
      </c>
      <c r="FM39" s="48">
        <v>325</v>
      </c>
      <c r="FN39" s="38"/>
      <c r="FO39" s="48">
        <v>1084</v>
      </c>
      <c r="FP39" s="48">
        <v>744</v>
      </c>
      <c r="FQ39" s="48">
        <v>436</v>
      </c>
      <c r="FR39" s="48">
        <v>575</v>
      </c>
      <c r="FS39" s="48">
        <v>252</v>
      </c>
      <c r="FT39" s="48">
        <v>679</v>
      </c>
      <c r="FU39" s="48">
        <v>851</v>
      </c>
      <c r="FV39" s="48">
        <v>706</v>
      </c>
      <c r="FW39" s="48">
        <v>669</v>
      </c>
      <c r="FX39" s="48">
        <v>822.5</v>
      </c>
      <c r="FY39" s="48">
        <v>593.5</v>
      </c>
      <c r="FZ39" s="48">
        <v>569.5</v>
      </c>
      <c r="GA39" s="38"/>
      <c r="GB39" s="48">
        <v>937</v>
      </c>
      <c r="GC39" s="48">
        <v>1128</v>
      </c>
      <c r="GD39" s="48">
        <v>1035.5</v>
      </c>
      <c r="GE39" s="48">
        <v>758.5</v>
      </c>
      <c r="GF39" s="48">
        <v>601.5</v>
      </c>
      <c r="GG39" s="48">
        <v>642</v>
      </c>
      <c r="GH39" s="48">
        <v>576</v>
      </c>
      <c r="GI39" s="48">
        <v>796.5</v>
      </c>
      <c r="GJ39" s="48">
        <v>509.5</v>
      </c>
      <c r="GK39" s="48">
        <v>524.5</v>
      </c>
      <c r="GL39" s="48">
        <v>620.5</v>
      </c>
      <c r="GM39" s="48">
        <v>733.5</v>
      </c>
      <c r="GN39" s="38"/>
      <c r="GO39" s="48">
        <v>1374</v>
      </c>
      <c r="GP39" s="48">
        <v>976.5</v>
      </c>
      <c r="GQ39" s="48">
        <v>969</v>
      </c>
      <c r="GR39" s="48">
        <v>829.5</v>
      </c>
      <c r="GS39" s="48">
        <v>577.5</v>
      </c>
      <c r="GT39" s="48">
        <v>477.5</v>
      </c>
      <c r="GU39" s="48">
        <v>598.5</v>
      </c>
      <c r="GV39" s="48">
        <v>562.5</v>
      </c>
      <c r="GW39" s="48">
        <v>539.5</v>
      </c>
      <c r="GX39" s="48">
        <v>773</v>
      </c>
      <c r="GY39" s="48">
        <v>576.5</v>
      </c>
    </row>
    <row r="40" spans="1:207" x14ac:dyDescent="0.25">
      <c r="A40" s="4" t="s">
        <v>8</v>
      </c>
      <c r="B40" s="33" t="s">
        <v>21</v>
      </c>
      <c r="C40" s="42">
        <f>SUM(C41:C45)</f>
        <v>29396</v>
      </c>
      <c r="D40" s="42">
        <f>SUM(D41:D45)</f>
        <v>43428</v>
      </c>
      <c r="E40" s="42">
        <f t="shared" ref="E40:M40" si="130">SUM(E41:E45)</f>
        <v>2945</v>
      </c>
      <c r="F40" s="42">
        <f t="shared" si="130"/>
        <v>109611.5</v>
      </c>
      <c r="G40" s="42">
        <f t="shared" si="130"/>
        <v>36401</v>
      </c>
      <c r="H40" s="42">
        <f t="shared" si="130"/>
        <v>40419.4</v>
      </c>
      <c r="I40" s="42">
        <f t="shared" si="130"/>
        <v>43572</v>
      </c>
      <c r="J40" s="42">
        <f t="shared" si="130"/>
        <v>29327</v>
      </c>
      <c r="K40" s="42">
        <f t="shared" si="130"/>
        <v>36560</v>
      </c>
      <c r="L40" s="42">
        <f t="shared" si="130"/>
        <v>29928.5</v>
      </c>
      <c r="M40" s="42">
        <f t="shared" si="130"/>
        <v>67488</v>
      </c>
      <c r="N40" s="38"/>
      <c r="O40" s="42">
        <f>SUM(O41:O45)</f>
        <v>22100</v>
      </c>
      <c r="P40" s="42">
        <f t="shared" ref="P40:Z40" si="131">SUM(P41:P45)</f>
        <v>27614</v>
      </c>
      <c r="Q40" s="42">
        <f t="shared" si="131"/>
        <v>30382</v>
      </c>
      <c r="R40" s="42">
        <f t="shared" si="131"/>
        <v>30924</v>
      </c>
      <c r="S40" s="42">
        <f t="shared" si="131"/>
        <v>30105</v>
      </c>
      <c r="T40" s="42">
        <f t="shared" si="131"/>
        <v>13736</v>
      </c>
      <c r="U40" s="42">
        <f t="shared" si="131"/>
        <v>27442</v>
      </c>
      <c r="V40" s="42">
        <f t="shared" si="131"/>
        <v>28477</v>
      </c>
      <c r="W40" s="42">
        <f t="shared" si="131"/>
        <v>30427</v>
      </c>
      <c r="X40" s="42">
        <f t="shared" si="131"/>
        <v>29344</v>
      </c>
      <c r="Y40" s="42">
        <f t="shared" si="131"/>
        <v>37736</v>
      </c>
      <c r="Z40" s="42">
        <f t="shared" si="131"/>
        <v>43549</v>
      </c>
      <c r="AA40" s="38"/>
      <c r="AB40" s="42">
        <f>SUM(AB41:AB45)</f>
        <v>34541</v>
      </c>
      <c r="AC40" s="46">
        <f>SUM(AC41:AC45)</f>
        <v>31783</v>
      </c>
      <c r="AD40" s="46">
        <f t="shared" ref="AD40:AM40" si="132">SUM(AD41:AD45)</f>
        <v>33836</v>
      </c>
      <c r="AE40" s="46">
        <f t="shared" si="132"/>
        <v>41383</v>
      </c>
      <c r="AF40" s="46">
        <f t="shared" si="132"/>
        <v>42189</v>
      </c>
      <c r="AG40" s="46">
        <f t="shared" si="132"/>
        <v>34965</v>
      </c>
      <c r="AH40" s="46">
        <f t="shared" si="132"/>
        <v>33921</v>
      </c>
      <c r="AI40" s="46">
        <f t="shared" si="132"/>
        <v>37686.29</v>
      </c>
      <c r="AJ40" s="46">
        <f t="shared" si="132"/>
        <v>38685.43</v>
      </c>
      <c r="AK40" s="46">
        <f t="shared" si="132"/>
        <v>36872</v>
      </c>
      <c r="AL40" s="46">
        <f t="shared" si="132"/>
        <v>38823</v>
      </c>
      <c r="AM40" s="46">
        <f t="shared" si="132"/>
        <v>33870</v>
      </c>
      <c r="AN40" s="38"/>
      <c r="AO40" s="46">
        <f>SUM(AO41:AO45)</f>
        <v>40239</v>
      </c>
      <c r="AP40" s="46">
        <f t="shared" ref="AP40:AZ40" si="133">SUM(AP41:AP45)</f>
        <v>42762</v>
      </c>
      <c r="AQ40" s="46">
        <f t="shared" si="133"/>
        <v>38970</v>
      </c>
      <c r="AR40" s="46">
        <f t="shared" si="133"/>
        <v>38340</v>
      </c>
      <c r="AS40" s="46">
        <f t="shared" si="133"/>
        <v>41885.56</v>
      </c>
      <c r="AT40" s="46">
        <f t="shared" si="133"/>
        <v>52302.01</v>
      </c>
      <c r="AU40" s="46">
        <f t="shared" si="133"/>
        <v>45734.3</v>
      </c>
      <c r="AV40" s="46">
        <f t="shared" si="133"/>
        <v>38606.800000000003</v>
      </c>
      <c r="AW40" s="46">
        <f t="shared" si="133"/>
        <v>47379.4</v>
      </c>
      <c r="AX40" s="46">
        <f t="shared" si="133"/>
        <v>52548.43</v>
      </c>
      <c r="AY40" s="46">
        <f t="shared" si="133"/>
        <v>37889.199999999997</v>
      </c>
      <c r="AZ40" s="46">
        <f t="shared" si="133"/>
        <v>37095.699999999997</v>
      </c>
      <c r="BA40" s="38"/>
      <c r="BB40" s="50">
        <f>SUM(BB41:BB45)</f>
        <v>45227.4</v>
      </c>
      <c r="BC40" s="46">
        <f t="shared" ref="BC40:BM40" si="134">SUM(BC41:BC45)</f>
        <v>38383</v>
      </c>
      <c r="BD40" s="46">
        <f t="shared" si="134"/>
        <v>81432.100000000006</v>
      </c>
      <c r="BE40" s="46">
        <f t="shared" si="134"/>
        <v>35478.1</v>
      </c>
      <c r="BF40" s="46">
        <f t="shared" si="134"/>
        <v>38113.1</v>
      </c>
      <c r="BG40" s="46">
        <f t="shared" si="134"/>
        <v>45028.4</v>
      </c>
      <c r="BH40" s="46">
        <f t="shared" si="134"/>
        <v>40985</v>
      </c>
      <c r="BI40" s="46">
        <f t="shared" si="134"/>
        <v>53368.3</v>
      </c>
      <c r="BJ40" s="46">
        <f t="shared" si="134"/>
        <v>45448.800000000003</v>
      </c>
      <c r="BK40" s="46">
        <f t="shared" si="134"/>
        <v>42530.400000000001</v>
      </c>
      <c r="BL40" s="46">
        <f t="shared" si="134"/>
        <v>42342</v>
      </c>
      <c r="BM40" s="46">
        <f t="shared" si="134"/>
        <v>42320.44</v>
      </c>
      <c r="BN40" s="38"/>
      <c r="BO40" s="50">
        <f>SUM(BO41:BO45)</f>
        <v>40404.5</v>
      </c>
      <c r="BP40" s="46">
        <f t="shared" ref="BP40:BZ40" si="135">SUM(BP41:BP45)</f>
        <v>40890.230000000003</v>
      </c>
      <c r="BQ40" s="46">
        <f t="shared" si="135"/>
        <v>51103.399999999994</v>
      </c>
      <c r="BR40" s="46">
        <f t="shared" si="135"/>
        <v>42878.22</v>
      </c>
      <c r="BS40" s="46">
        <f t="shared" si="135"/>
        <v>53581.32</v>
      </c>
      <c r="BT40" s="46">
        <f t="shared" si="135"/>
        <v>43202.75</v>
      </c>
      <c r="BU40" s="46">
        <f t="shared" si="135"/>
        <v>43516.18</v>
      </c>
      <c r="BV40" s="46">
        <f t="shared" si="135"/>
        <v>73395.98000000001</v>
      </c>
      <c r="BW40" s="46">
        <f t="shared" si="135"/>
        <v>52943.700000000004</v>
      </c>
      <c r="BX40" s="46">
        <f t="shared" si="135"/>
        <v>43618.8</v>
      </c>
      <c r="BY40" s="46">
        <f t="shared" si="135"/>
        <v>57131.4</v>
      </c>
      <c r="BZ40" s="46">
        <f t="shared" si="135"/>
        <v>60481.299999999996</v>
      </c>
      <c r="CA40" s="38"/>
      <c r="CB40" s="50">
        <f>SUM(CB41:CB45)</f>
        <v>56364</v>
      </c>
      <c r="CC40" s="46">
        <f t="shared" ref="CC40:CM40" si="136">SUM(CC41:CC45)</f>
        <v>55182.100000000006</v>
      </c>
      <c r="CD40" s="46">
        <f t="shared" si="136"/>
        <v>56043.4</v>
      </c>
      <c r="CE40" s="46">
        <f t="shared" si="136"/>
        <v>53604</v>
      </c>
      <c r="CF40" s="46">
        <f t="shared" si="136"/>
        <v>56352</v>
      </c>
      <c r="CG40" s="46">
        <f t="shared" si="136"/>
        <v>57136</v>
      </c>
      <c r="CH40" s="46">
        <f t="shared" si="136"/>
        <v>53593</v>
      </c>
      <c r="CI40" s="46">
        <f t="shared" si="136"/>
        <v>55719</v>
      </c>
      <c r="CJ40" s="46">
        <f t="shared" si="136"/>
        <v>51248</v>
      </c>
      <c r="CK40" s="46">
        <f t="shared" si="136"/>
        <v>53099</v>
      </c>
      <c r="CL40" s="46">
        <f t="shared" si="136"/>
        <v>55069</v>
      </c>
      <c r="CM40" s="46">
        <f t="shared" si="136"/>
        <v>56856</v>
      </c>
      <c r="CN40" s="38"/>
      <c r="CO40" s="46">
        <f t="shared" ref="CO40:CZ40" si="137">SUM(CO41:CO45)</f>
        <v>52556.9</v>
      </c>
      <c r="CP40" s="46">
        <f>SUM(CP41:CP45)</f>
        <v>49483.5</v>
      </c>
      <c r="CQ40" s="46">
        <f>SUM(CQ41:CQ45)</f>
        <v>53385.25</v>
      </c>
      <c r="CR40" s="46">
        <f>SUM(CR41:CR45)</f>
        <v>51420</v>
      </c>
      <c r="CS40" s="46">
        <f>SUM(CS41:CS45)</f>
        <v>50086.65</v>
      </c>
      <c r="CT40" s="46">
        <f t="shared" ref="CT40:CY40" si="138">SUM(CT41:CT45)</f>
        <v>58015</v>
      </c>
      <c r="CU40" s="46">
        <f t="shared" si="138"/>
        <v>54149.2</v>
      </c>
      <c r="CV40" s="46">
        <f t="shared" si="138"/>
        <v>55685</v>
      </c>
      <c r="CW40" s="46">
        <f t="shared" si="138"/>
        <v>53638.75</v>
      </c>
      <c r="CX40" s="46">
        <f t="shared" si="138"/>
        <v>52026</v>
      </c>
      <c r="CY40" s="46">
        <f t="shared" si="138"/>
        <v>51019.8</v>
      </c>
      <c r="CZ40" s="46">
        <f>SUM(CZ41:CZ45)</f>
        <v>52655.1</v>
      </c>
      <c r="DA40" s="38"/>
      <c r="DB40" s="46">
        <f t="shared" ref="DB40:DM40" si="139">SUM(DB41:DB45)</f>
        <v>55471.399999999994</v>
      </c>
      <c r="DC40" s="46">
        <f t="shared" si="139"/>
        <v>55059.8</v>
      </c>
      <c r="DD40" s="46">
        <f t="shared" si="139"/>
        <v>48895</v>
      </c>
      <c r="DE40" s="46">
        <f t="shared" si="139"/>
        <v>53972.2</v>
      </c>
      <c r="DF40" s="46">
        <f t="shared" si="139"/>
        <v>54173.4</v>
      </c>
      <c r="DG40" s="46">
        <f t="shared" si="139"/>
        <v>55252</v>
      </c>
      <c r="DH40" s="46">
        <f t="shared" si="139"/>
        <v>52947</v>
      </c>
      <c r="DI40" s="46">
        <f t="shared" si="139"/>
        <v>55473</v>
      </c>
      <c r="DJ40" s="46">
        <f t="shared" si="139"/>
        <v>59660</v>
      </c>
      <c r="DK40" s="46">
        <f t="shared" si="139"/>
        <v>58311</v>
      </c>
      <c r="DL40" s="46">
        <f t="shared" si="139"/>
        <v>57359</v>
      </c>
      <c r="DM40" s="46">
        <f t="shared" si="139"/>
        <v>55678</v>
      </c>
      <c r="DN40" s="38"/>
      <c r="DO40" s="46">
        <f t="shared" ref="DO40:DZ40" si="140">SUM(DO41:DO45)</f>
        <v>58352</v>
      </c>
      <c r="DP40" s="46">
        <f t="shared" si="140"/>
        <v>51172</v>
      </c>
      <c r="DQ40" s="46">
        <f t="shared" si="140"/>
        <v>56230</v>
      </c>
      <c r="DR40" s="46">
        <f t="shared" si="140"/>
        <v>56636.2</v>
      </c>
      <c r="DS40" s="46">
        <f t="shared" si="140"/>
        <v>59363.199999999997</v>
      </c>
      <c r="DT40" s="46">
        <f t="shared" si="140"/>
        <v>57377</v>
      </c>
      <c r="DU40" s="46">
        <f t="shared" si="140"/>
        <v>54063.4</v>
      </c>
      <c r="DV40" s="46">
        <f t="shared" si="140"/>
        <v>60250.400000000001</v>
      </c>
      <c r="DW40" s="46">
        <f t="shared" si="140"/>
        <v>58781</v>
      </c>
      <c r="DX40" s="46">
        <f t="shared" si="140"/>
        <v>57731</v>
      </c>
      <c r="DY40" s="46">
        <f t="shared" si="140"/>
        <v>59235.4</v>
      </c>
      <c r="DZ40" s="46">
        <f t="shared" si="140"/>
        <v>52849.4</v>
      </c>
      <c r="EA40" s="38"/>
      <c r="EB40" s="46">
        <f t="shared" ref="EB40:EM40" si="141">SUM(EB41:EB45)</f>
        <v>60074.400000000001</v>
      </c>
      <c r="EC40" s="46">
        <f t="shared" si="141"/>
        <v>55268.800000000003</v>
      </c>
      <c r="ED40" s="46">
        <f t="shared" si="141"/>
        <v>57797</v>
      </c>
      <c r="EE40" s="46">
        <f t="shared" si="141"/>
        <v>58386.400000000001</v>
      </c>
      <c r="EF40" s="46">
        <f t="shared" si="141"/>
        <v>61887</v>
      </c>
      <c r="EG40" s="46">
        <f t="shared" si="141"/>
        <v>58458</v>
      </c>
      <c r="EH40" s="46">
        <f t="shared" si="141"/>
        <v>65520</v>
      </c>
      <c r="EI40" s="46">
        <f t="shared" si="141"/>
        <v>62029</v>
      </c>
      <c r="EJ40" s="46">
        <f t="shared" si="141"/>
        <v>65213</v>
      </c>
      <c r="EK40" s="46">
        <f t="shared" si="141"/>
        <v>62250</v>
      </c>
      <c r="EL40" s="46">
        <f t="shared" si="141"/>
        <v>65423</v>
      </c>
      <c r="EM40" s="46">
        <f t="shared" si="141"/>
        <v>61093</v>
      </c>
      <c r="EN40" s="38"/>
      <c r="EO40" s="46">
        <f t="shared" ref="EO40:EZ40" si="142">SUM(EO41:EO45)</f>
        <v>63065</v>
      </c>
      <c r="EP40" s="46">
        <f t="shared" si="142"/>
        <v>64714</v>
      </c>
      <c r="EQ40" s="46">
        <f t="shared" si="142"/>
        <v>64563</v>
      </c>
      <c r="ER40" s="46">
        <f>SUM(ER41:ER45)</f>
        <v>64310</v>
      </c>
      <c r="ES40" s="46">
        <f>SUM(ES41:ES45)</f>
        <v>58406.6</v>
      </c>
      <c r="ET40" s="46">
        <f t="shared" si="142"/>
        <v>56888</v>
      </c>
      <c r="EU40" s="46">
        <f t="shared" si="142"/>
        <v>65322.520000000004</v>
      </c>
      <c r="EV40" s="46">
        <f t="shared" si="142"/>
        <v>65541.399999999994</v>
      </c>
      <c r="EW40" s="46">
        <f t="shared" si="142"/>
        <v>65339.8</v>
      </c>
      <c r="EX40" s="46">
        <f t="shared" si="142"/>
        <v>66171.600000000006</v>
      </c>
      <c r="EY40" s="46">
        <f t="shared" si="142"/>
        <v>64123.4</v>
      </c>
      <c r="EZ40" s="46">
        <f t="shared" si="142"/>
        <v>60363</v>
      </c>
      <c r="FA40" s="38"/>
      <c r="FB40" s="46">
        <f t="shared" ref="FB40:FM40" si="143">SUM(FB41:FB45)</f>
        <v>59851</v>
      </c>
      <c r="FC40" s="46">
        <f t="shared" si="143"/>
        <v>62932</v>
      </c>
      <c r="FD40" s="46">
        <f t="shared" si="143"/>
        <v>59594</v>
      </c>
      <c r="FE40" s="46">
        <f t="shared" si="143"/>
        <v>62982</v>
      </c>
      <c r="FF40" s="46">
        <f t="shared" si="143"/>
        <v>59085</v>
      </c>
      <c r="FG40" s="46">
        <f t="shared" si="143"/>
        <v>61893</v>
      </c>
      <c r="FH40" s="46">
        <f t="shared" si="143"/>
        <v>67895</v>
      </c>
      <c r="FI40" s="46">
        <f t="shared" si="143"/>
        <v>62465</v>
      </c>
      <c r="FJ40" s="46">
        <f t="shared" si="143"/>
        <v>65457.34</v>
      </c>
      <c r="FK40" s="46">
        <f t="shared" si="143"/>
        <v>60755.67</v>
      </c>
      <c r="FL40" s="46">
        <f t="shared" si="143"/>
        <v>62674</v>
      </c>
      <c r="FM40" s="46">
        <f t="shared" si="143"/>
        <v>60855</v>
      </c>
      <c r="FN40" s="38"/>
      <c r="FO40" s="46">
        <f t="shared" ref="FO40:FZ40" si="144">SUM(FO41:FO45)</f>
        <v>60596</v>
      </c>
      <c r="FP40" s="46">
        <f t="shared" si="144"/>
        <v>71047</v>
      </c>
      <c r="FQ40" s="46">
        <f t="shared" si="144"/>
        <v>63437</v>
      </c>
      <c r="FR40" s="46">
        <f t="shared" si="144"/>
        <v>63820</v>
      </c>
      <c r="FS40" s="46">
        <f t="shared" si="144"/>
        <v>61206</v>
      </c>
      <c r="FT40" s="46">
        <f t="shared" si="144"/>
        <v>59662</v>
      </c>
      <c r="FU40" s="46">
        <f t="shared" si="144"/>
        <v>68141.2</v>
      </c>
      <c r="FV40" s="46">
        <f t="shared" si="144"/>
        <v>64708.6</v>
      </c>
      <c r="FW40" s="46">
        <f t="shared" si="144"/>
        <v>61954.6</v>
      </c>
      <c r="FX40" s="46">
        <f t="shared" si="144"/>
        <v>64681.2</v>
      </c>
      <c r="FY40" s="46">
        <f t="shared" si="144"/>
        <v>65044.7</v>
      </c>
      <c r="FZ40" s="46">
        <f t="shared" si="144"/>
        <v>62884.6</v>
      </c>
      <c r="GA40" s="38"/>
      <c r="GB40" s="46">
        <f t="shared" ref="GB40:GM40" si="145">SUM(GB41:GB45)</f>
        <v>62688.95</v>
      </c>
      <c r="GC40" s="46">
        <f t="shared" si="145"/>
        <v>64430.9</v>
      </c>
      <c r="GD40" s="46">
        <f t="shared" si="145"/>
        <v>63488.130000000005</v>
      </c>
      <c r="GE40" s="46">
        <f t="shared" si="145"/>
        <v>62265.009999999995</v>
      </c>
      <c r="GF40" s="46">
        <f t="shared" si="145"/>
        <v>64766.490000000005</v>
      </c>
      <c r="GG40" s="46">
        <f t="shared" si="145"/>
        <v>65348.6</v>
      </c>
      <c r="GH40" s="46">
        <f t="shared" si="145"/>
        <v>63941.61</v>
      </c>
      <c r="GI40" s="46">
        <f t="shared" si="145"/>
        <v>65651.14</v>
      </c>
      <c r="GJ40" s="46">
        <f t="shared" si="145"/>
        <v>61679.199999999997</v>
      </c>
      <c r="GK40" s="46">
        <f t="shared" si="145"/>
        <v>65822.8</v>
      </c>
      <c r="GL40" s="46">
        <f t="shared" si="145"/>
        <v>68384.800000000003</v>
      </c>
      <c r="GM40" s="46">
        <f t="shared" si="145"/>
        <v>67295.600000000006</v>
      </c>
      <c r="GN40" s="38"/>
      <c r="GO40" s="46">
        <f t="shared" ref="GO40:GY40" si="146">SUM(GO41:GO45)</f>
        <v>63351.199999999997</v>
      </c>
      <c r="GP40" s="46">
        <f t="shared" si="146"/>
        <v>63065.4</v>
      </c>
      <c r="GQ40" s="46">
        <f t="shared" si="146"/>
        <v>72127.199999999997</v>
      </c>
      <c r="GR40" s="46">
        <f t="shared" si="146"/>
        <v>69326.649999999994</v>
      </c>
      <c r="GS40" s="46">
        <f t="shared" si="146"/>
        <v>63033.2</v>
      </c>
      <c r="GT40" s="46">
        <f t="shared" si="146"/>
        <v>65545.8</v>
      </c>
      <c r="GU40" s="46">
        <f t="shared" si="146"/>
        <v>64569</v>
      </c>
      <c r="GV40" s="46">
        <f t="shared" si="146"/>
        <v>67920</v>
      </c>
      <c r="GW40" s="46">
        <f t="shared" si="146"/>
        <v>65828</v>
      </c>
      <c r="GX40" s="46">
        <f t="shared" si="146"/>
        <v>64868.32</v>
      </c>
      <c r="GY40" s="46">
        <f t="shared" si="146"/>
        <v>64046</v>
      </c>
    </row>
    <row r="41" spans="1:207" x14ac:dyDescent="0.25">
      <c r="A41" s="3" t="s">
        <v>9</v>
      </c>
      <c r="B41" s="34" t="s">
        <v>21</v>
      </c>
      <c r="C41" s="43">
        <v>3862</v>
      </c>
      <c r="D41" s="44">
        <v>5232</v>
      </c>
      <c r="E41" s="44">
        <v>0</v>
      </c>
      <c r="F41" s="44">
        <v>7282</v>
      </c>
      <c r="G41" s="44">
        <v>4633</v>
      </c>
      <c r="H41" s="44">
        <v>1086</v>
      </c>
      <c r="I41" s="44">
        <v>932</v>
      </c>
      <c r="J41" s="44">
        <v>1808</v>
      </c>
      <c r="K41" s="44">
        <v>528</v>
      </c>
      <c r="L41" s="44">
        <v>720</v>
      </c>
      <c r="M41" s="44">
        <v>257</v>
      </c>
      <c r="N41" s="38"/>
      <c r="O41" s="43">
        <v>309</v>
      </c>
      <c r="P41" s="44">
        <v>740</v>
      </c>
      <c r="Q41" s="44">
        <v>1335</v>
      </c>
      <c r="R41" s="44">
        <v>1330</v>
      </c>
      <c r="S41" s="44">
        <v>888</v>
      </c>
      <c r="T41" s="44">
        <v>1257</v>
      </c>
      <c r="U41" s="44">
        <v>731</v>
      </c>
      <c r="V41" s="44">
        <v>909</v>
      </c>
      <c r="W41" s="44">
        <v>849</v>
      </c>
      <c r="X41" s="44">
        <v>1275</v>
      </c>
      <c r="Y41" s="44">
        <v>2193</v>
      </c>
      <c r="Z41" s="44">
        <v>1240</v>
      </c>
      <c r="AA41" s="38"/>
      <c r="AB41" s="44">
        <v>1052</v>
      </c>
      <c r="AC41" s="48">
        <v>1122</v>
      </c>
      <c r="AD41" s="48">
        <v>1146</v>
      </c>
      <c r="AE41" s="48">
        <v>1017</v>
      </c>
      <c r="AF41" s="48">
        <v>941</v>
      </c>
      <c r="AG41" s="48">
        <v>889</v>
      </c>
      <c r="AH41" s="48">
        <v>877</v>
      </c>
      <c r="AI41" s="48">
        <v>727</v>
      </c>
      <c r="AJ41" s="48">
        <v>1067</v>
      </c>
      <c r="AK41" s="48">
        <v>1042</v>
      </c>
      <c r="AL41" s="48">
        <v>933</v>
      </c>
      <c r="AM41" s="48">
        <v>852</v>
      </c>
      <c r="AN41" s="38"/>
      <c r="AO41" s="48">
        <v>980</v>
      </c>
      <c r="AP41" s="48">
        <v>1024</v>
      </c>
      <c r="AQ41" s="48">
        <v>1045</v>
      </c>
      <c r="AR41" s="48">
        <v>1933</v>
      </c>
      <c r="AS41" s="48">
        <v>1457</v>
      </c>
      <c r="AT41" s="48">
        <v>1075</v>
      </c>
      <c r="AU41" s="48">
        <v>1039</v>
      </c>
      <c r="AV41" s="48">
        <v>1213</v>
      </c>
      <c r="AW41" s="48">
        <v>948</v>
      </c>
      <c r="AX41" s="48">
        <v>1807</v>
      </c>
      <c r="AY41" s="48">
        <v>472</v>
      </c>
      <c r="AZ41" s="48">
        <v>928</v>
      </c>
      <c r="BA41" s="38"/>
      <c r="BB41" s="20">
        <v>1427</v>
      </c>
      <c r="BC41" s="48">
        <v>1489</v>
      </c>
      <c r="BD41" s="48">
        <v>2599</v>
      </c>
      <c r="BE41" s="48">
        <v>1788</v>
      </c>
      <c r="BF41" s="48">
        <v>1921</v>
      </c>
      <c r="BG41" s="48">
        <v>2889</v>
      </c>
      <c r="BH41" s="48">
        <v>2645</v>
      </c>
      <c r="BI41" s="48">
        <v>2600</v>
      </c>
      <c r="BJ41" s="48">
        <v>4016</v>
      </c>
      <c r="BK41" s="48">
        <v>2707</v>
      </c>
      <c r="BL41" s="48">
        <v>2225</v>
      </c>
      <c r="BM41" s="48">
        <v>3538</v>
      </c>
      <c r="BN41" s="38"/>
      <c r="BO41" s="20">
        <v>2493</v>
      </c>
      <c r="BP41" s="48">
        <v>3702</v>
      </c>
      <c r="BQ41" s="48">
        <v>1940</v>
      </c>
      <c r="BR41" s="48">
        <v>1155</v>
      </c>
      <c r="BS41" s="48">
        <v>1202</v>
      </c>
      <c r="BT41" s="48">
        <v>1353</v>
      </c>
      <c r="BU41" s="48">
        <v>1555</v>
      </c>
      <c r="BV41" s="48">
        <v>1756</v>
      </c>
      <c r="BW41" s="48">
        <v>1727</v>
      </c>
      <c r="BX41" s="48">
        <v>1512</v>
      </c>
      <c r="BY41" s="48">
        <v>4709</v>
      </c>
      <c r="BZ41" s="48">
        <v>1690</v>
      </c>
      <c r="CA41" s="38"/>
      <c r="CB41" s="20">
        <v>3379</v>
      </c>
      <c r="CC41" s="48">
        <v>3387</v>
      </c>
      <c r="CD41" s="48">
        <v>4370</v>
      </c>
      <c r="CE41" s="48">
        <v>4242</v>
      </c>
      <c r="CF41" s="48">
        <v>3967</v>
      </c>
      <c r="CG41" s="48">
        <v>4578</v>
      </c>
      <c r="CH41" s="48">
        <v>4526</v>
      </c>
      <c r="CI41" s="48">
        <v>1704</v>
      </c>
      <c r="CJ41" s="48">
        <v>1821</v>
      </c>
      <c r="CK41" s="48">
        <v>1887</v>
      </c>
      <c r="CL41" s="48">
        <v>1839</v>
      </c>
      <c r="CM41" s="48">
        <v>1957</v>
      </c>
      <c r="CN41" s="38"/>
      <c r="CO41" s="48">
        <v>2130</v>
      </c>
      <c r="CP41" s="48">
        <v>1979</v>
      </c>
      <c r="CQ41" s="48">
        <v>1673</v>
      </c>
      <c r="CR41" s="48">
        <v>2331</v>
      </c>
      <c r="CS41" s="48">
        <v>2144</v>
      </c>
      <c r="CT41" s="48">
        <v>2275</v>
      </c>
      <c r="CU41" s="48">
        <v>2151</v>
      </c>
      <c r="CV41" s="48">
        <v>2193</v>
      </c>
      <c r="CW41" s="48">
        <v>2244</v>
      </c>
      <c r="CX41" s="48">
        <v>2408</v>
      </c>
      <c r="CY41" s="48">
        <v>2251.1999999999998</v>
      </c>
      <c r="CZ41" s="48">
        <v>2254</v>
      </c>
      <c r="DA41" s="38"/>
      <c r="DB41" s="48">
        <v>2537</v>
      </c>
      <c r="DC41" s="48">
        <v>3434</v>
      </c>
      <c r="DD41" s="48">
        <v>2087</v>
      </c>
      <c r="DE41" s="48">
        <v>3932</v>
      </c>
      <c r="DF41" s="48">
        <v>3036</v>
      </c>
      <c r="DG41" s="48">
        <v>3244</v>
      </c>
      <c r="DH41" s="48">
        <v>3116</v>
      </c>
      <c r="DI41" s="48">
        <v>2593</v>
      </c>
      <c r="DJ41" s="48">
        <v>2194</v>
      </c>
      <c r="DK41" s="48">
        <v>2325</v>
      </c>
      <c r="DL41" s="48">
        <v>2329</v>
      </c>
      <c r="DM41" s="48">
        <v>2362</v>
      </c>
      <c r="DN41" s="38"/>
      <c r="DO41" s="48">
        <v>2187</v>
      </c>
      <c r="DP41" s="48">
        <v>2495</v>
      </c>
      <c r="DQ41" s="48">
        <v>2256</v>
      </c>
      <c r="DR41" s="48">
        <v>2492</v>
      </c>
      <c r="DS41" s="48">
        <v>2529</v>
      </c>
      <c r="DT41" s="48">
        <v>2460</v>
      </c>
      <c r="DU41" s="48">
        <v>2461</v>
      </c>
      <c r="DV41" s="48">
        <v>1106</v>
      </c>
      <c r="DW41" s="48">
        <v>2716</v>
      </c>
      <c r="DX41" s="48">
        <v>2953</v>
      </c>
      <c r="DY41" s="48">
        <v>2875</v>
      </c>
      <c r="DZ41" s="48">
        <v>1865</v>
      </c>
      <c r="EA41" s="38"/>
      <c r="EB41" s="48">
        <v>1805</v>
      </c>
      <c r="EC41" s="48">
        <v>3441</v>
      </c>
      <c r="ED41" s="48">
        <v>1241</v>
      </c>
      <c r="EE41" s="48">
        <v>1110</v>
      </c>
      <c r="EF41" s="48">
        <v>2497</v>
      </c>
      <c r="EG41" s="48">
        <v>2803</v>
      </c>
      <c r="EH41" s="48">
        <v>4137</v>
      </c>
      <c r="EI41" s="48">
        <v>3137</v>
      </c>
      <c r="EJ41" s="48">
        <v>4449</v>
      </c>
      <c r="EK41" s="48">
        <v>2119</v>
      </c>
      <c r="EL41" s="48">
        <v>2868</v>
      </c>
      <c r="EM41" s="48">
        <v>2173</v>
      </c>
      <c r="EN41" s="38"/>
      <c r="EO41" s="48">
        <v>1752</v>
      </c>
      <c r="EP41" s="48">
        <v>1502</v>
      </c>
      <c r="EQ41" s="48">
        <v>1875</v>
      </c>
      <c r="ER41" s="48">
        <v>1621</v>
      </c>
      <c r="ES41" s="48">
        <v>2196</v>
      </c>
      <c r="ET41" s="48">
        <v>1839</v>
      </c>
      <c r="EU41" s="48">
        <v>2076</v>
      </c>
      <c r="EV41" s="48">
        <v>1945</v>
      </c>
      <c r="EW41" s="48">
        <v>1664</v>
      </c>
      <c r="EX41" s="48">
        <v>1992</v>
      </c>
      <c r="EY41" s="48">
        <v>2129</v>
      </c>
      <c r="EZ41" s="48">
        <v>1960</v>
      </c>
      <c r="FA41" s="38"/>
      <c r="FB41" s="48">
        <v>1847</v>
      </c>
      <c r="FC41" s="48">
        <v>1908</v>
      </c>
      <c r="FD41" s="48">
        <v>2446</v>
      </c>
      <c r="FE41" s="48">
        <v>2822</v>
      </c>
      <c r="FF41" s="48">
        <v>2351</v>
      </c>
      <c r="FG41" s="48">
        <v>2242</v>
      </c>
      <c r="FH41" s="48">
        <v>1988</v>
      </c>
      <c r="FI41" s="48">
        <v>1990</v>
      </c>
      <c r="FJ41" s="48">
        <v>2280</v>
      </c>
      <c r="FK41" s="48">
        <v>1345</v>
      </c>
      <c r="FL41" s="48">
        <v>1711</v>
      </c>
      <c r="FM41" s="48">
        <v>1557</v>
      </c>
      <c r="FN41" s="38"/>
      <c r="FO41" s="48">
        <v>2232</v>
      </c>
      <c r="FP41" s="48">
        <v>2609</v>
      </c>
      <c r="FQ41" s="48">
        <v>2840</v>
      </c>
      <c r="FR41" s="48">
        <v>1828</v>
      </c>
      <c r="FS41" s="48">
        <v>3114</v>
      </c>
      <c r="FT41" s="48">
        <v>1427</v>
      </c>
      <c r="FU41" s="48">
        <v>2862</v>
      </c>
      <c r="FV41" s="48">
        <v>1203</v>
      </c>
      <c r="FW41" s="48">
        <v>2131</v>
      </c>
      <c r="FX41" s="48">
        <v>1526</v>
      </c>
      <c r="FY41" s="48">
        <v>1946</v>
      </c>
      <c r="FZ41" s="48">
        <v>1323</v>
      </c>
      <c r="GA41" s="38"/>
      <c r="GB41" s="48">
        <v>902</v>
      </c>
      <c r="GC41" s="48">
        <v>344</v>
      </c>
      <c r="GD41" s="48">
        <v>693</v>
      </c>
      <c r="GE41" s="48">
        <v>423</v>
      </c>
      <c r="GF41" s="48">
        <v>4010</v>
      </c>
      <c r="GG41" s="48">
        <v>1330</v>
      </c>
      <c r="GH41" s="48">
        <v>779</v>
      </c>
      <c r="GI41" s="48">
        <v>1035</v>
      </c>
      <c r="GJ41" s="48">
        <v>2079</v>
      </c>
      <c r="GK41" s="48">
        <v>1100</v>
      </c>
      <c r="GL41" s="48">
        <v>1529</v>
      </c>
      <c r="GM41" s="48">
        <v>1054</v>
      </c>
      <c r="GN41" s="38"/>
      <c r="GO41" s="48">
        <v>652</v>
      </c>
      <c r="GP41" s="48">
        <v>582</v>
      </c>
      <c r="GQ41" s="48">
        <v>766</v>
      </c>
      <c r="GR41" s="48">
        <v>428</v>
      </c>
      <c r="GS41" s="48">
        <v>320</v>
      </c>
      <c r="GT41" s="48">
        <v>591</v>
      </c>
      <c r="GU41" s="48">
        <v>307</v>
      </c>
      <c r="GV41" s="48">
        <v>561</v>
      </c>
      <c r="GW41" s="48">
        <v>402</v>
      </c>
      <c r="GX41" s="48">
        <v>10</v>
      </c>
      <c r="GY41" s="48">
        <v>0</v>
      </c>
    </row>
    <row r="42" spans="1:207" x14ac:dyDescent="0.25">
      <c r="A42" s="3" t="s">
        <v>10</v>
      </c>
      <c r="B42" s="34" t="s">
        <v>21</v>
      </c>
      <c r="C42" s="43">
        <v>8546</v>
      </c>
      <c r="D42" s="44">
        <v>10143</v>
      </c>
      <c r="E42" s="44">
        <v>2679</v>
      </c>
      <c r="F42" s="44">
        <v>54702.5</v>
      </c>
      <c r="G42" s="44">
        <v>15104</v>
      </c>
      <c r="H42" s="44">
        <v>12667.4</v>
      </c>
      <c r="I42" s="44">
        <v>13090</v>
      </c>
      <c r="J42" s="44">
        <v>9843</v>
      </c>
      <c r="K42" s="44">
        <v>19809</v>
      </c>
      <c r="L42" s="44">
        <v>11416.5</v>
      </c>
      <c r="M42" s="44">
        <v>9682</v>
      </c>
      <c r="N42" s="38"/>
      <c r="O42" s="43">
        <v>4832</v>
      </c>
      <c r="P42" s="44">
        <v>6075</v>
      </c>
      <c r="Q42" s="44">
        <v>8436</v>
      </c>
      <c r="R42" s="44">
        <v>8304</v>
      </c>
      <c r="S42" s="44">
        <v>7921</v>
      </c>
      <c r="T42" s="44">
        <v>5973</v>
      </c>
      <c r="U42" s="44">
        <v>6065</v>
      </c>
      <c r="V42" s="44">
        <v>6783</v>
      </c>
      <c r="W42" s="44">
        <v>7756</v>
      </c>
      <c r="X42" s="44">
        <v>7136</v>
      </c>
      <c r="Y42" s="44">
        <v>9424</v>
      </c>
      <c r="Z42" s="44">
        <v>8786</v>
      </c>
      <c r="AA42" s="38"/>
      <c r="AB42" s="44">
        <v>7707</v>
      </c>
      <c r="AC42" s="48">
        <v>8682</v>
      </c>
      <c r="AD42" s="48">
        <v>7389</v>
      </c>
      <c r="AE42" s="48">
        <v>9536</v>
      </c>
      <c r="AF42" s="48">
        <v>9885</v>
      </c>
      <c r="AG42" s="48">
        <v>8904</v>
      </c>
      <c r="AH42" s="48">
        <v>9199</v>
      </c>
      <c r="AI42" s="48">
        <v>9750.2900000000009</v>
      </c>
      <c r="AJ42" s="48">
        <v>9712.43</v>
      </c>
      <c r="AK42" s="48">
        <v>8931</v>
      </c>
      <c r="AL42" s="48">
        <v>10652</v>
      </c>
      <c r="AM42" s="48">
        <v>7282</v>
      </c>
      <c r="AN42" s="38"/>
      <c r="AO42" s="48">
        <v>10259</v>
      </c>
      <c r="AP42" s="48">
        <v>8698</v>
      </c>
      <c r="AQ42" s="48">
        <v>8808</v>
      </c>
      <c r="AR42" s="48">
        <v>8526</v>
      </c>
      <c r="AS42" s="48">
        <v>10865.56</v>
      </c>
      <c r="AT42" s="48">
        <v>9552.01</v>
      </c>
      <c r="AU42" s="48">
        <v>9391.2999999999993</v>
      </c>
      <c r="AV42" s="48">
        <v>9421.7999999999993</v>
      </c>
      <c r="AW42" s="48">
        <v>8255.4</v>
      </c>
      <c r="AX42" s="48">
        <v>11842.43</v>
      </c>
      <c r="AY42" s="48">
        <v>12547.2</v>
      </c>
      <c r="AZ42" s="48">
        <v>11863.7</v>
      </c>
      <c r="BA42" s="38"/>
      <c r="BB42" s="20">
        <v>11535.4</v>
      </c>
      <c r="BC42" s="48">
        <v>11512</v>
      </c>
      <c r="BD42" s="48">
        <v>17031.099999999999</v>
      </c>
      <c r="BE42" s="48">
        <v>10219.1</v>
      </c>
      <c r="BF42" s="48">
        <v>9753.1</v>
      </c>
      <c r="BG42" s="48">
        <v>11167.4</v>
      </c>
      <c r="BH42" s="48">
        <v>10564</v>
      </c>
      <c r="BI42" s="48">
        <v>11250.3</v>
      </c>
      <c r="BJ42" s="48">
        <v>10980.8</v>
      </c>
      <c r="BK42" s="48">
        <v>10542.4</v>
      </c>
      <c r="BL42" s="48">
        <v>11606</v>
      </c>
      <c r="BM42" s="48">
        <v>11245.44</v>
      </c>
      <c r="BN42" s="38"/>
      <c r="BO42" s="20">
        <v>11643.5</v>
      </c>
      <c r="BP42" s="48">
        <v>9779.83</v>
      </c>
      <c r="BQ42" s="48">
        <v>16250.1</v>
      </c>
      <c r="BR42" s="48">
        <v>11081.22</v>
      </c>
      <c r="BS42" s="48">
        <v>11661.32</v>
      </c>
      <c r="BT42" s="48">
        <v>12220.55</v>
      </c>
      <c r="BU42" s="48">
        <v>12446.18</v>
      </c>
      <c r="BV42" s="48">
        <v>13765.18</v>
      </c>
      <c r="BW42" s="48">
        <v>14038.9</v>
      </c>
      <c r="BX42" s="48">
        <v>12668.8</v>
      </c>
      <c r="BY42" s="48">
        <v>14667.6</v>
      </c>
      <c r="BZ42" s="48">
        <v>13290.1</v>
      </c>
      <c r="CA42" s="38"/>
      <c r="CB42" s="20">
        <v>15307.6</v>
      </c>
      <c r="CC42" s="48">
        <v>14145.3</v>
      </c>
      <c r="CD42" s="48">
        <v>16175.5</v>
      </c>
      <c r="CE42" s="48">
        <v>14102</v>
      </c>
      <c r="CF42" s="48">
        <v>15101</v>
      </c>
      <c r="CG42" s="48">
        <v>17074</v>
      </c>
      <c r="CH42" s="48">
        <v>16427</v>
      </c>
      <c r="CI42" s="48">
        <v>19060</v>
      </c>
      <c r="CJ42" s="48">
        <v>16820</v>
      </c>
      <c r="CK42" s="48">
        <v>16384</v>
      </c>
      <c r="CL42" s="48">
        <v>18012</v>
      </c>
      <c r="CM42" s="48">
        <v>18213</v>
      </c>
      <c r="CN42" s="38"/>
      <c r="CO42" s="48">
        <v>18388.5</v>
      </c>
      <c r="CP42" s="48">
        <v>16850.7</v>
      </c>
      <c r="CQ42" s="48">
        <v>16532.45</v>
      </c>
      <c r="CR42" s="48">
        <v>16048.6</v>
      </c>
      <c r="CS42" s="48">
        <v>16459.25</v>
      </c>
      <c r="CT42" s="48">
        <v>17964</v>
      </c>
      <c r="CU42" s="48">
        <v>17327.400000000001</v>
      </c>
      <c r="CV42" s="48">
        <v>18633</v>
      </c>
      <c r="CW42" s="48">
        <v>17837.55</v>
      </c>
      <c r="CX42" s="48">
        <v>16486.8</v>
      </c>
      <c r="CY42" s="48">
        <v>16819.2</v>
      </c>
      <c r="CZ42" s="48">
        <v>17029.099999999999</v>
      </c>
      <c r="DA42" s="38"/>
      <c r="DB42" s="48">
        <v>17933</v>
      </c>
      <c r="DC42" s="48">
        <v>16937.8</v>
      </c>
      <c r="DD42" s="48">
        <v>16189</v>
      </c>
      <c r="DE42" s="48">
        <v>17289</v>
      </c>
      <c r="DF42" s="48">
        <v>18149.400000000001</v>
      </c>
      <c r="DG42" s="48">
        <v>16594</v>
      </c>
      <c r="DH42" s="48">
        <v>17119</v>
      </c>
      <c r="DI42" s="48">
        <v>18487</v>
      </c>
      <c r="DJ42" s="48">
        <v>19226</v>
      </c>
      <c r="DK42" s="48">
        <v>20197</v>
      </c>
      <c r="DL42" s="48">
        <v>19026</v>
      </c>
      <c r="DM42" s="48">
        <v>19456</v>
      </c>
      <c r="DN42" s="38"/>
      <c r="DO42" s="48">
        <v>21996</v>
      </c>
      <c r="DP42" s="48">
        <v>17892</v>
      </c>
      <c r="DQ42" s="48">
        <v>19168</v>
      </c>
      <c r="DR42" s="48">
        <v>18969.2</v>
      </c>
      <c r="DS42" s="48">
        <v>18373.2</v>
      </c>
      <c r="DT42" s="48">
        <v>16627</v>
      </c>
      <c r="DU42" s="48">
        <v>16508.400000000001</v>
      </c>
      <c r="DV42" s="48">
        <v>22198.400000000001</v>
      </c>
      <c r="DW42" s="48">
        <v>19146</v>
      </c>
      <c r="DX42" s="48">
        <v>18728</v>
      </c>
      <c r="DY42" s="48">
        <v>18407.400000000001</v>
      </c>
      <c r="DZ42" s="48">
        <v>17351.400000000001</v>
      </c>
      <c r="EA42" s="38"/>
      <c r="EB42" s="48">
        <v>19430.400000000001</v>
      </c>
      <c r="EC42" s="48">
        <v>17411.8</v>
      </c>
      <c r="ED42" s="48">
        <v>19534</v>
      </c>
      <c r="EE42" s="48">
        <v>18573.400000000001</v>
      </c>
      <c r="EF42" s="48">
        <v>20113</v>
      </c>
      <c r="EG42" s="48">
        <v>19540</v>
      </c>
      <c r="EH42" s="48">
        <v>20795</v>
      </c>
      <c r="EI42" s="48">
        <v>20914</v>
      </c>
      <c r="EJ42" s="48">
        <v>21485</v>
      </c>
      <c r="EK42" s="48">
        <v>20432</v>
      </c>
      <c r="EL42" s="48">
        <v>20459</v>
      </c>
      <c r="EM42" s="48">
        <v>21223</v>
      </c>
      <c r="EN42" s="38"/>
      <c r="EO42" s="48">
        <v>21423</v>
      </c>
      <c r="EP42" s="48">
        <v>23129</v>
      </c>
      <c r="EQ42" s="48">
        <v>21880</v>
      </c>
      <c r="ER42" s="48">
        <v>23665</v>
      </c>
      <c r="ES42" s="48">
        <v>23523.599999999999</v>
      </c>
      <c r="ET42" s="48">
        <v>19283</v>
      </c>
      <c r="EU42" s="48">
        <v>21877.52</v>
      </c>
      <c r="EV42" s="48">
        <v>21323.4</v>
      </c>
      <c r="EW42" s="48">
        <v>22454.799999999999</v>
      </c>
      <c r="EX42" s="48">
        <v>23787.599999999999</v>
      </c>
      <c r="EY42" s="48">
        <v>24060.400000000001</v>
      </c>
      <c r="EZ42" s="48">
        <v>22141</v>
      </c>
      <c r="FA42" s="38"/>
      <c r="FB42" s="48">
        <v>22772</v>
      </c>
      <c r="FC42" s="48">
        <v>23915</v>
      </c>
      <c r="FD42" s="48">
        <v>21446</v>
      </c>
      <c r="FE42" s="48">
        <v>23621</v>
      </c>
      <c r="FF42" s="48">
        <v>22362</v>
      </c>
      <c r="FG42" s="48">
        <v>23707</v>
      </c>
      <c r="FH42" s="48">
        <v>27872</v>
      </c>
      <c r="FI42" s="48">
        <v>24282</v>
      </c>
      <c r="FJ42" s="48">
        <v>26558.34</v>
      </c>
      <c r="FK42" s="48">
        <v>24351.67</v>
      </c>
      <c r="FL42" s="48">
        <v>23382</v>
      </c>
      <c r="FM42" s="48">
        <v>24574</v>
      </c>
      <c r="FN42" s="38"/>
      <c r="FO42" s="48">
        <v>24091</v>
      </c>
      <c r="FP42" s="48">
        <v>26249</v>
      </c>
      <c r="FQ42" s="48">
        <v>26181</v>
      </c>
      <c r="FR42" s="48">
        <v>23959</v>
      </c>
      <c r="FS42" s="48">
        <v>22944</v>
      </c>
      <c r="FT42" s="48">
        <v>25634</v>
      </c>
      <c r="FU42" s="48">
        <v>27622.2</v>
      </c>
      <c r="FV42" s="48">
        <v>28373.599999999999</v>
      </c>
      <c r="FW42" s="48">
        <v>28441.599999999999</v>
      </c>
      <c r="FX42" s="48">
        <v>29316.2</v>
      </c>
      <c r="FY42" s="48">
        <v>29076.7</v>
      </c>
      <c r="FZ42" s="48">
        <v>31663.599999999999</v>
      </c>
      <c r="GA42" s="38"/>
      <c r="GB42" s="48">
        <v>30259.95</v>
      </c>
      <c r="GC42" s="48">
        <v>31004.9</v>
      </c>
      <c r="GD42" s="48">
        <v>28340.13</v>
      </c>
      <c r="GE42" s="48">
        <v>27695.01</v>
      </c>
      <c r="GF42" s="48">
        <v>28942.49</v>
      </c>
      <c r="GG42" s="48">
        <v>32660.6</v>
      </c>
      <c r="GH42" s="48">
        <v>29595.61</v>
      </c>
      <c r="GI42" s="48">
        <v>30099.14</v>
      </c>
      <c r="GJ42" s="48">
        <v>29898.2</v>
      </c>
      <c r="GK42" s="48">
        <v>31984.799999999999</v>
      </c>
      <c r="GL42" s="48">
        <v>32597.8</v>
      </c>
      <c r="GM42" s="48">
        <v>34175.599999999999</v>
      </c>
      <c r="GN42" s="38"/>
      <c r="GO42" s="48">
        <v>32651.200000000001</v>
      </c>
      <c r="GP42" s="48">
        <v>32670.400000000001</v>
      </c>
      <c r="GQ42" s="48">
        <v>36099.199999999997</v>
      </c>
      <c r="GR42" s="48">
        <v>33968.65</v>
      </c>
      <c r="GS42" s="48">
        <v>31375.200000000001</v>
      </c>
      <c r="GT42" s="48">
        <v>33260.800000000003</v>
      </c>
      <c r="GU42" s="48">
        <v>31668</v>
      </c>
      <c r="GV42" s="48">
        <v>33090</v>
      </c>
      <c r="GW42" s="48">
        <v>33893</v>
      </c>
      <c r="GX42" s="48">
        <v>32264.32</v>
      </c>
      <c r="GY42" s="48">
        <v>31593</v>
      </c>
    </row>
    <row r="43" spans="1:207" x14ac:dyDescent="0.25">
      <c r="A43" s="3" t="s">
        <v>11</v>
      </c>
      <c r="B43" s="34" t="s">
        <v>21</v>
      </c>
      <c r="C43" s="43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38"/>
      <c r="O43" s="43">
        <v>0</v>
      </c>
      <c r="P43" s="44">
        <v>0</v>
      </c>
      <c r="Q43" s="44">
        <v>116</v>
      </c>
      <c r="R43" s="44">
        <v>142</v>
      </c>
      <c r="S43" s="44">
        <v>60</v>
      </c>
      <c r="T43" s="44">
        <v>0</v>
      </c>
      <c r="U43" s="44">
        <v>60</v>
      </c>
      <c r="V43" s="44">
        <v>60</v>
      </c>
      <c r="W43" s="44">
        <v>60</v>
      </c>
      <c r="X43" s="44">
        <v>0</v>
      </c>
      <c r="Y43" s="44">
        <v>0</v>
      </c>
      <c r="Z43" s="44">
        <v>0</v>
      </c>
      <c r="AA43" s="38"/>
      <c r="AB43" s="44">
        <v>0</v>
      </c>
      <c r="AC43" s="48">
        <v>0</v>
      </c>
      <c r="AD43" s="48">
        <v>0</v>
      </c>
      <c r="AE43" s="48">
        <v>0</v>
      </c>
      <c r="AF43" s="48">
        <v>0</v>
      </c>
      <c r="AG43" s="48">
        <v>0</v>
      </c>
      <c r="AH43" s="48">
        <v>0</v>
      </c>
      <c r="AI43" s="48">
        <v>0</v>
      </c>
      <c r="AJ43" s="48">
        <v>0</v>
      </c>
      <c r="AK43" s="48">
        <v>0</v>
      </c>
      <c r="AL43" s="48">
        <v>0</v>
      </c>
      <c r="AM43" s="48">
        <v>0</v>
      </c>
      <c r="AN43" s="38"/>
      <c r="AO43" s="48">
        <v>0</v>
      </c>
      <c r="AP43" s="48">
        <v>0</v>
      </c>
      <c r="AQ43" s="48">
        <v>52</v>
      </c>
      <c r="AR43" s="48">
        <v>6</v>
      </c>
      <c r="AS43" s="48">
        <v>12</v>
      </c>
      <c r="AT43" s="48">
        <v>12</v>
      </c>
      <c r="AU43" s="48">
        <v>12</v>
      </c>
      <c r="AV43" s="48">
        <v>15</v>
      </c>
      <c r="AW43" s="48">
        <v>18</v>
      </c>
      <c r="AX43" s="48">
        <v>13</v>
      </c>
      <c r="AY43" s="48">
        <v>363</v>
      </c>
      <c r="AZ43" s="48">
        <v>372</v>
      </c>
      <c r="BA43" s="38"/>
      <c r="BB43" s="20">
        <v>8</v>
      </c>
      <c r="BC43" s="48">
        <v>8</v>
      </c>
      <c r="BD43" s="48">
        <v>16</v>
      </c>
      <c r="BE43" s="48">
        <v>11</v>
      </c>
      <c r="BF43" s="48">
        <v>0</v>
      </c>
      <c r="BG43" s="48">
        <v>0</v>
      </c>
      <c r="BH43" s="48">
        <v>0</v>
      </c>
      <c r="BI43" s="48">
        <v>0</v>
      </c>
      <c r="BJ43" s="48">
        <v>0</v>
      </c>
      <c r="BK43" s="48">
        <v>0</v>
      </c>
      <c r="BL43" s="48">
        <v>0</v>
      </c>
      <c r="BM43" s="48">
        <v>0</v>
      </c>
      <c r="BN43" s="38"/>
      <c r="BO43" s="20">
        <v>0</v>
      </c>
      <c r="BP43" s="48">
        <v>0</v>
      </c>
      <c r="BQ43" s="48">
        <v>0</v>
      </c>
      <c r="BR43" s="48">
        <v>0</v>
      </c>
      <c r="BS43" s="48">
        <v>0</v>
      </c>
      <c r="BT43" s="48">
        <v>0</v>
      </c>
      <c r="BU43" s="48">
        <v>0</v>
      </c>
      <c r="BV43" s="48">
        <v>0</v>
      </c>
      <c r="BW43" s="48">
        <v>0</v>
      </c>
      <c r="BX43" s="48">
        <v>0</v>
      </c>
      <c r="BY43" s="48">
        <v>0</v>
      </c>
      <c r="BZ43" s="48">
        <v>0</v>
      </c>
      <c r="CA43" s="38"/>
      <c r="CB43" s="20">
        <v>0</v>
      </c>
      <c r="CC43" s="48">
        <v>0</v>
      </c>
      <c r="CD43" s="48"/>
      <c r="CE43" s="48">
        <v>0</v>
      </c>
      <c r="CF43" s="48">
        <v>0</v>
      </c>
      <c r="CG43" s="48">
        <v>0</v>
      </c>
      <c r="CH43" s="48">
        <v>0</v>
      </c>
      <c r="CI43" s="48">
        <v>0</v>
      </c>
      <c r="CJ43" s="48">
        <v>0</v>
      </c>
      <c r="CK43" s="48">
        <v>0</v>
      </c>
      <c r="CL43" s="48">
        <v>0</v>
      </c>
      <c r="CM43" s="48">
        <v>0</v>
      </c>
      <c r="CN43" s="38"/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160</v>
      </c>
      <c r="CW43" s="48">
        <v>125</v>
      </c>
      <c r="CX43" s="48">
        <v>87</v>
      </c>
      <c r="CY43" s="48">
        <v>247</v>
      </c>
      <c r="CZ43" s="48">
        <v>157</v>
      </c>
      <c r="DA43" s="38"/>
      <c r="DB43" s="48">
        <v>266</v>
      </c>
      <c r="DC43" s="48">
        <v>228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  <c r="DN43" s="38"/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  <c r="DX43" s="48">
        <v>0</v>
      </c>
      <c r="DY43" s="48">
        <v>0</v>
      </c>
      <c r="DZ43" s="48">
        <v>0</v>
      </c>
      <c r="EA43" s="38"/>
      <c r="EB43" s="48">
        <v>0</v>
      </c>
      <c r="EC43" s="48">
        <v>0</v>
      </c>
      <c r="ED43" s="48">
        <v>0</v>
      </c>
      <c r="EE43" s="48">
        <v>0</v>
      </c>
      <c r="EF43" s="48">
        <v>0</v>
      </c>
      <c r="EG43" s="48">
        <v>0</v>
      </c>
      <c r="EH43" s="48">
        <v>0</v>
      </c>
      <c r="EI43" s="48">
        <v>0</v>
      </c>
      <c r="EJ43" s="48">
        <v>0</v>
      </c>
      <c r="EK43" s="48">
        <v>0</v>
      </c>
      <c r="EL43" s="48">
        <v>0</v>
      </c>
      <c r="EM43" s="48">
        <v>0</v>
      </c>
      <c r="EN43" s="38"/>
      <c r="EO43" s="48">
        <v>0</v>
      </c>
      <c r="EP43" s="48">
        <v>0</v>
      </c>
      <c r="EQ43" s="48">
        <v>0</v>
      </c>
      <c r="ER43" s="48">
        <v>0</v>
      </c>
      <c r="ES43" s="48">
        <v>0</v>
      </c>
      <c r="ET43" s="48">
        <v>0</v>
      </c>
      <c r="EU43" s="48">
        <v>0</v>
      </c>
      <c r="EV43" s="48">
        <v>0</v>
      </c>
      <c r="EW43" s="48">
        <v>0</v>
      </c>
      <c r="EX43" s="48">
        <v>118</v>
      </c>
      <c r="EY43" s="48">
        <v>67</v>
      </c>
      <c r="EZ43" s="48">
        <v>0</v>
      </c>
      <c r="FA43" s="38"/>
      <c r="FB43" s="48">
        <v>16</v>
      </c>
      <c r="FC43" s="48">
        <v>166</v>
      </c>
      <c r="FD43" s="48">
        <v>100</v>
      </c>
      <c r="FE43" s="48">
        <v>100</v>
      </c>
      <c r="FF43" s="48">
        <v>123</v>
      </c>
      <c r="FG43" s="48">
        <v>230</v>
      </c>
      <c r="FH43" s="48">
        <v>353</v>
      </c>
      <c r="FI43" s="48">
        <v>53</v>
      </c>
      <c r="FJ43" s="48">
        <v>550</v>
      </c>
      <c r="FK43" s="48">
        <v>83</v>
      </c>
      <c r="FL43" s="48">
        <v>0</v>
      </c>
      <c r="FM43" s="48">
        <v>0</v>
      </c>
      <c r="FN43" s="38"/>
      <c r="FO43" s="48">
        <v>0</v>
      </c>
      <c r="FP43" s="48">
        <v>260</v>
      </c>
      <c r="FQ43" s="48">
        <v>260</v>
      </c>
      <c r="FR43" s="48">
        <v>260</v>
      </c>
      <c r="FS43" s="48">
        <v>265</v>
      </c>
      <c r="FT43" s="48">
        <v>413</v>
      </c>
      <c r="FU43" s="48">
        <v>325</v>
      </c>
      <c r="FV43" s="48">
        <v>12</v>
      </c>
      <c r="FW43" s="48">
        <v>3</v>
      </c>
      <c r="FX43" s="48">
        <v>17</v>
      </c>
      <c r="FY43" s="48">
        <v>153</v>
      </c>
      <c r="FZ43" s="48">
        <v>156</v>
      </c>
      <c r="GA43" s="38"/>
      <c r="GB43" s="48">
        <v>0</v>
      </c>
      <c r="GC43" s="48">
        <v>0</v>
      </c>
      <c r="GD43" s="48">
        <v>0</v>
      </c>
      <c r="GE43" s="48">
        <v>0</v>
      </c>
      <c r="GF43" s="48">
        <v>0</v>
      </c>
      <c r="GG43" s="48">
        <v>0</v>
      </c>
      <c r="GH43" s="48">
        <v>0</v>
      </c>
      <c r="GI43" s="48">
        <v>0</v>
      </c>
      <c r="GJ43" s="48">
        <v>0</v>
      </c>
      <c r="GK43" s="48">
        <v>0</v>
      </c>
      <c r="GL43" s="48">
        <v>0</v>
      </c>
      <c r="GM43" s="48">
        <v>0</v>
      </c>
      <c r="GN43" s="38"/>
      <c r="GO43" s="48">
        <v>0</v>
      </c>
      <c r="GP43" s="48">
        <v>0</v>
      </c>
      <c r="GQ43" s="48">
        <v>0</v>
      </c>
      <c r="GR43" s="48">
        <v>0</v>
      </c>
      <c r="GS43" s="48">
        <v>0</v>
      </c>
      <c r="GT43" s="48">
        <v>0</v>
      </c>
      <c r="GU43" s="48">
        <v>0</v>
      </c>
      <c r="GV43" s="48">
        <v>0</v>
      </c>
      <c r="GW43" s="48">
        <v>0</v>
      </c>
      <c r="GX43" s="48">
        <v>0</v>
      </c>
      <c r="GY43" s="48">
        <v>0</v>
      </c>
    </row>
    <row r="44" spans="1:207" x14ac:dyDescent="0.25">
      <c r="A44" s="3" t="s">
        <v>12</v>
      </c>
      <c r="B44" s="34" t="s">
        <v>21</v>
      </c>
      <c r="C44" s="43">
        <v>16957</v>
      </c>
      <c r="D44" s="44">
        <v>28018</v>
      </c>
      <c r="E44" s="44">
        <v>266</v>
      </c>
      <c r="F44" s="44">
        <v>47587</v>
      </c>
      <c r="G44" s="44">
        <v>16633</v>
      </c>
      <c r="H44" s="44">
        <v>26627</v>
      </c>
      <c r="I44" s="44">
        <v>27041</v>
      </c>
      <c r="J44" s="44">
        <v>17643</v>
      </c>
      <c r="K44" s="44">
        <v>16160</v>
      </c>
      <c r="L44" s="44">
        <v>17684</v>
      </c>
      <c r="M44" s="44">
        <v>57479</v>
      </c>
      <c r="N44" s="38"/>
      <c r="O44" s="43">
        <v>16941</v>
      </c>
      <c r="P44" s="44">
        <v>20741</v>
      </c>
      <c r="Q44" s="44">
        <v>20477</v>
      </c>
      <c r="R44" s="44">
        <v>21113</v>
      </c>
      <c r="S44" s="44">
        <v>21216</v>
      </c>
      <c r="T44" s="44">
        <v>6462</v>
      </c>
      <c r="U44" s="44">
        <v>20555</v>
      </c>
      <c r="V44" s="44">
        <v>20725</v>
      </c>
      <c r="W44" s="44">
        <v>21759</v>
      </c>
      <c r="X44" s="44">
        <v>20933</v>
      </c>
      <c r="Y44" s="44">
        <v>26091</v>
      </c>
      <c r="Z44" s="44">
        <v>33521</v>
      </c>
      <c r="AA44" s="38"/>
      <c r="AB44" s="44">
        <v>25768</v>
      </c>
      <c r="AC44" s="48">
        <v>21894</v>
      </c>
      <c r="AD44" s="48">
        <v>25300</v>
      </c>
      <c r="AE44" s="48">
        <v>30775</v>
      </c>
      <c r="AF44" s="48">
        <v>31353</v>
      </c>
      <c r="AG44" s="48">
        <v>25100</v>
      </c>
      <c r="AH44" s="48">
        <v>23676</v>
      </c>
      <c r="AI44" s="48">
        <v>27128</v>
      </c>
      <c r="AJ44" s="48">
        <v>27701</v>
      </c>
      <c r="AK44" s="48">
        <v>26883</v>
      </c>
      <c r="AL44" s="48">
        <v>27144</v>
      </c>
      <c r="AM44" s="48">
        <v>25680</v>
      </c>
      <c r="AN44" s="38"/>
      <c r="AO44" s="48">
        <v>28902</v>
      </c>
      <c r="AP44" s="48">
        <v>32952</v>
      </c>
      <c r="AQ44" s="48">
        <v>28964</v>
      </c>
      <c r="AR44" s="48">
        <v>27737</v>
      </c>
      <c r="AS44" s="48">
        <v>29400</v>
      </c>
      <c r="AT44" s="48">
        <v>41562</v>
      </c>
      <c r="AU44" s="48">
        <v>35182</v>
      </c>
      <c r="AV44" s="48">
        <v>27815</v>
      </c>
      <c r="AW44" s="48">
        <v>37965</v>
      </c>
      <c r="AX44" s="48">
        <v>38790</v>
      </c>
      <c r="AY44" s="48">
        <v>24410</v>
      </c>
      <c r="AZ44" s="48">
        <v>23685</v>
      </c>
      <c r="BA44" s="38"/>
      <c r="BB44" s="20">
        <v>32150</v>
      </c>
      <c r="BC44" s="48">
        <v>25292</v>
      </c>
      <c r="BD44" s="48">
        <v>61623</v>
      </c>
      <c r="BE44" s="48">
        <v>23330</v>
      </c>
      <c r="BF44" s="48">
        <v>26349</v>
      </c>
      <c r="BG44" s="48">
        <v>30816</v>
      </c>
      <c r="BH44" s="48">
        <v>27636</v>
      </c>
      <c r="BI44" s="48">
        <v>39397</v>
      </c>
      <c r="BJ44" s="48">
        <v>30280</v>
      </c>
      <c r="BK44" s="48">
        <v>29209</v>
      </c>
      <c r="BL44" s="48">
        <v>28275</v>
      </c>
      <c r="BM44" s="48">
        <v>27384</v>
      </c>
      <c r="BN44" s="38"/>
      <c r="BO44" s="20">
        <v>26090</v>
      </c>
      <c r="BP44" s="48">
        <v>27215.4</v>
      </c>
      <c r="BQ44" s="48">
        <v>31533.3</v>
      </c>
      <c r="BR44" s="48">
        <v>29932</v>
      </c>
      <c r="BS44" s="48">
        <v>39824</v>
      </c>
      <c r="BT44" s="48">
        <v>28739.200000000001</v>
      </c>
      <c r="BU44" s="48">
        <v>28353</v>
      </c>
      <c r="BV44" s="48">
        <v>56608.800000000003</v>
      </c>
      <c r="BW44" s="48">
        <v>34742.800000000003</v>
      </c>
      <c r="BX44" s="48">
        <v>27724</v>
      </c>
      <c r="BY44" s="48">
        <v>35484.800000000003</v>
      </c>
      <c r="BZ44" s="48">
        <v>43421.2</v>
      </c>
      <c r="CA44" s="38"/>
      <c r="CB44" s="20">
        <v>35630.400000000001</v>
      </c>
      <c r="CC44" s="48">
        <v>35902.800000000003</v>
      </c>
      <c r="CD44" s="48">
        <v>33423.9</v>
      </c>
      <c r="CE44" s="48">
        <v>33388</v>
      </c>
      <c r="CF44" s="48">
        <v>35891</v>
      </c>
      <c r="CG44" s="48">
        <v>34055</v>
      </c>
      <c r="CH44" s="48">
        <v>30715</v>
      </c>
      <c r="CI44" s="48">
        <v>32926</v>
      </c>
      <c r="CJ44" s="48">
        <v>31085</v>
      </c>
      <c r="CK44" s="48">
        <v>33035</v>
      </c>
      <c r="CL44" s="48">
        <v>33704</v>
      </c>
      <c r="CM44" s="48">
        <v>34258</v>
      </c>
      <c r="CN44" s="38"/>
      <c r="CO44" s="48">
        <v>29738.400000000001</v>
      </c>
      <c r="CP44" s="48">
        <v>28610.799999999999</v>
      </c>
      <c r="CQ44" s="48">
        <v>33045.800000000003</v>
      </c>
      <c r="CR44" s="48">
        <v>30741.4</v>
      </c>
      <c r="CS44" s="48">
        <v>29946.400000000001</v>
      </c>
      <c r="CT44" s="48">
        <v>34370</v>
      </c>
      <c r="CU44" s="48">
        <v>31677.8</v>
      </c>
      <c r="CV44" s="48">
        <v>31986</v>
      </c>
      <c r="CW44" s="48">
        <v>30450.2</v>
      </c>
      <c r="CX44" s="48">
        <v>30456.2</v>
      </c>
      <c r="CY44" s="48">
        <v>28475.4</v>
      </c>
      <c r="CZ44" s="48">
        <v>29988</v>
      </c>
      <c r="DA44" s="38"/>
      <c r="DB44" s="48">
        <v>31301.200000000001</v>
      </c>
      <c r="DC44" s="48">
        <v>31420</v>
      </c>
      <c r="DD44" s="48">
        <v>27888.799999999999</v>
      </c>
      <c r="DE44" s="48">
        <v>29844.2</v>
      </c>
      <c r="DF44" s="48">
        <v>29537</v>
      </c>
      <c r="DG44" s="48">
        <v>32285</v>
      </c>
      <c r="DH44" s="48">
        <v>29977</v>
      </c>
      <c r="DI44" s="48">
        <v>31504</v>
      </c>
      <c r="DJ44" s="48">
        <v>34643</v>
      </c>
      <c r="DK44" s="48">
        <v>32508</v>
      </c>
      <c r="DL44" s="48">
        <v>32552</v>
      </c>
      <c r="DM44" s="48">
        <v>30457</v>
      </c>
      <c r="DN44" s="38"/>
      <c r="DO44" s="48">
        <v>30719</v>
      </c>
      <c r="DP44" s="48">
        <v>27509</v>
      </c>
      <c r="DQ44" s="48">
        <v>31454</v>
      </c>
      <c r="DR44" s="48">
        <v>30873</v>
      </c>
      <c r="DS44" s="48">
        <v>34812</v>
      </c>
      <c r="DT44" s="48">
        <v>34999</v>
      </c>
      <c r="DU44" s="48">
        <v>31268</v>
      </c>
      <c r="DV44" s="48">
        <v>33867</v>
      </c>
      <c r="DW44" s="48">
        <v>33164</v>
      </c>
      <c r="DX44" s="48">
        <v>32658</v>
      </c>
      <c r="DY44" s="48">
        <v>34326</v>
      </c>
      <c r="DZ44" s="48">
        <v>30021</v>
      </c>
      <c r="EA44" s="38"/>
      <c r="EB44" s="48">
        <v>35176</v>
      </c>
      <c r="EC44" s="48">
        <v>31072</v>
      </c>
      <c r="ED44" s="48">
        <v>33794</v>
      </c>
      <c r="EE44" s="48">
        <v>34644</v>
      </c>
      <c r="EF44" s="48">
        <v>35738</v>
      </c>
      <c r="EG44" s="48">
        <v>32702</v>
      </c>
      <c r="EH44" s="48">
        <v>36816</v>
      </c>
      <c r="EI44" s="48">
        <v>34264</v>
      </c>
      <c r="EJ44" s="48">
        <v>35668</v>
      </c>
      <c r="EK44" s="48">
        <v>35516</v>
      </c>
      <c r="EL44" s="48">
        <v>38071</v>
      </c>
      <c r="EM44" s="48">
        <v>33792</v>
      </c>
      <c r="EN44" s="38"/>
      <c r="EO44" s="48">
        <v>36321</v>
      </c>
      <c r="EP44" s="48">
        <v>35743</v>
      </c>
      <c r="EQ44" s="48">
        <v>36292</v>
      </c>
      <c r="ER44" s="48">
        <v>34634</v>
      </c>
      <c r="ES44" s="48">
        <v>28829</v>
      </c>
      <c r="ET44" s="48">
        <v>31063</v>
      </c>
      <c r="EU44" s="48">
        <v>35537</v>
      </c>
      <c r="EV44" s="48">
        <v>35985</v>
      </c>
      <c r="EW44" s="48">
        <v>35747</v>
      </c>
      <c r="EX44" s="48">
        <v>34991</v>
      </c>
      <c r="EY44" s="48">
        <v>32298</v>
      </c>
      <c r="EZ44" s="48">
        <v>30824</v>
      </c>
      <c r="FA44" s="38"/>
      <c r="FB44" s="48">
        <v>29214</v>
      </c>
      <c r="FC44" s="48">
        <v>29837</v>
      </c>
      <c r="FD44" s="48">
        <v>29614</v>
      </c>
      <c r="FE44" s="48">
        <v>29727</v>
      </c>
      <c r="FF44" s="48">
        <v>28816</v>
      </c>
      <c r="FG44" s="48">
        <v>30822</v>
      </c>
      <c r="FH44" s="48">
        <v>31822</v>
      </c>
      <c r="FI44" s="48">
        <v>31415</v>
      </c>
      <c r="FJ44" s="48">
        <v>31491</v>
      </c>
      <c r="FK44" s="48">
        <v>29927</v>
      </c>
      <c r="FL44" s="48">
        <v>32224</v>
      </c>
      <c r="FM44" s="48">
        <v>29995</v>
      </c>
      <c r="FN44" s="38"/>
      <c r="FO44" s="48">
        <v>28177</v>
      </c>
      <c r="FP44" s="48">
        <v>36318</v>
      </c>
      <c r="FQ44" s="48">
        <v>29393</v>
      </c>
      <c r="FR44" s="48">
        <v>32384</v>
      </c>
      <c r="FS44" s="48">
        <v>29522</v>
      </c>
      <c r="FT44" s="48">
        <v>26785</v>
      </c>
      <c r="FU44" s="48">
        <v>31091</v>
      </c>
      <c r="FV44" s="48">
        <v>30000</v>
      </c>
      <c r="FW44" s="48">
        <v>27584</v>
      </c>
      <c r="FX44" s="48">
        <v>30453</v>
      </c>
      <c r="FY44" s="48">
        <v>30449</v>
      </c>
      <c r="FZ44" s="48">
        <v>26037</v>
      </c>
      <c r="GA44" s="38"/>
      <c r="GB44" s="48">
        <v>27572</v>
      </c>
      <c r="GC44" s="48">
        <v>29230</v>
      </c>
      <c r="GD44" s="48">
        <v>29929</v>
      </c>
      <c r="GE44" s="48">
        <v>29980</v>
      </c>
      <c r="GF44" s="48">
        <v>27463</v>
      </c>
      <c r="GG44" s="48">
        <v>27081</v>
      </c>
      <c r="GH44" s="48">
        <v>29155</v>
      </c>
      <c r="GI44" s="48">
        <v>30251</v>
      </c>
      <c r="GJ44" s="48">
        <v>25697</v>
      </c>
      <c r="GK44" s="48">
        <v>29103</v>
      </c>
      <c r="GL44" s="48">
        <v>30150</v>
      </c>
      <c r="GM44" s="48">
        <v>28272</v>
      </c>
      <c r="GN44" s="38"/>
      <c r="GO44" s="48">
        <v>26483</v>
      </c>
      <c r="GP44" s="48">
        <v>26487</v>
      </c>
      <c r="GQ44" s="48">
        <v>32050</v>
      </c>
      <c r="GR44" s="48">
        <v>30689</v>
      </c>
      <c r="GS44" s="48">
        <v>27993</v>
      </c>
      <c r="GT44" s="48">
        <v>28370</v>
      </c>
      <c r="GU44" s="48">
        <v>28759</v>
      </c>
      <c r="GV44" s="48">
        <v>30504</v>
      </c>
      <c r="GW44" s="48">
        <v>28277</v>
      </c>
      <c r="GX44" s="48">
        <v>28713</v>
      </c>
      <c r="GY44" s="48">
        <v>28612</v>
      </c>
    </row>
    <row r="45" spans="1:207" x14ac:dyDescent="0.25">
      <c r="A45" s="3" t="s">
        <v>13</v>
      </c>
      <c r="B45" s="34" t="s">
        <v>21</v>
      </c>
      <c r="C45" s="43">
        <v>31</v>
      </c>
      <c r="D45" s="44">
        <v>35</v>
      </c>
      <c r="E45" s="44">
        <v>0</v>
      </c>
      <c r="F45" s="44">
        <v>40</v>
      </c>
      <c r="G45" s="44">
        <v>31</v>
      </c>
      <c r="H45" s="44">
        <v>39</v>
      </c>
      <c r="I45" s="44">
        <v>2509</v>
      </c>
      <c r="J45" s="44">
        <v>33</v>
      </c>
      <c r="K45" s="44">
        <v>63</v>
      </c>
      <c r="L45" s="44">
        <v>108</v>
      </c>
      <c r="M45" s="44">
        <v>70</v>
      </c>
      <c r="N45" s="38"/>
      <c r="O45" s="43">
        <v>18</v>
      </c>
      <c r="P45" s="44">
        <v>58</v>
      </c>
      <c r="Q45" s="44">
        <v>18</v>
      </c>
      <c r="R45" s="44">
        <v>35</v>
      </c>
      <c r="S45" s="44">
        <v>20</v>
      </c>
      <c r="T45" s="44">
        <v>44</v>
      </c>
      <c r="U45" s="44">
        <v>31</v>
      </c>
      <c r="V45" s="44">
        <v>0</v>
      </c>
      <c r="W45" s="44">
        <v>3</v>
      </c>
      <c r="X45" s="44">
        <v>0</v>
      </c>
      <c r="Y45" s="44">
        <v>28</v>
      </c>
      <c r="Z45" s="44">
        <v>2</v>
      </c>
      <c r="AA45" s="38"/>
      <c r="AB45" s="44">
        <v>14</v>
      </c>
      <c r="AC45" s="48">
        <v>85</v>
      </c>
      <c r="AD45" s="48">
        <v>1</v>
      </c>
      <c r="AE45" s="48">
        <v>55</v>
      </c>
      <c r="AF45" s="48">
        <v>10</v>
      </c>
      <c r="AG45" s="48">
        <v>72</v>
      </c>
      <c r="AH45" s="48">
        <v>169</v>
      </c>
      <c r="AI45" s="48">
        <v>81</v>
      </c>
      <c r="AJ45" s="48">
        <v>205</v>
      </c>
      <c r="AK45" s="48">
        <v>16</v>
      </c>
      <c r="AL45" s="48">
        <v>94</v>
      </c>
      <c r="AM45" s="48">
        <v>56</v>
      </c>
      <c r="AN45" s="38"/>
      <c r="AO45" s="48">
        <v>98</v>
      </c>
      <c r="AP45" s="48">
        <v>88</v>
      </c>
      <c r="AQ45" s="48">
        <v>101</v>
      </c>
      <c r="AR45" s="48">
        <v>138</v>
      </c>
      <c r="AS45" s="48">
        <v>151</v>
      </c>
      <c r="AT45" s="48">
        <v>101</v>
      </c>
      <c r="AU45" s="48">
        <v>110</v>
      </c>
      <c r="AV45" s="48">
        <v>142</v>
      </c>
      <c r="AW45" s="48">
        <v>193</v>
      </c>
      <c r="AX45" s="48">
        <v>96</v>
      </c>
      <c r="AY45" s="48">
        <v>97</v>
      </c>
      <c r="AZ45" s="48">
        <v>247</v>
      </c>
      <c r="BA45" s="38"/>
      <c r="BB45" s="20">
        <v>107</v>
      </c>
      <c r="BC45" s="48">
        <v>82</v>
      </c>
      <c r="BD45" s="48">
        <v>163</v>
      </c>
      <c r="BE45" s="48">
        <v>130</v>
      </c>
      <c r="BF45" s="48">
        <v>90</v>
      </c>
      <c r="BG45" s="48">
        <v>156</v>
      </c>
      <c r="BH45" s="48">
        <v>140</v>
      </c>
      <c r="BI45" s="48">
        <v>121</v>
      </c>
      <c r="BJ45" s="48">
        <v>172</v>
      </c>
      <c r="BK45" s="48">
        <v>72</v>
      </c>
      <c r="BL45" s="48">
        <v>236</v>
      </c>
      <c r="BM45" s="48">
        <v>153</v>
      </c>
      <c r="BN45" s="38"/>
      <c r="BO45" s="20">
        <v>178</v>
      </c>
      <c r="BP45" s="48">
        <v>193</v>
      </c>
      <c r="BQ45" s="48">
        <v>1380</v>
      </c>
      <c r="BR45" s="48">
        <v>710</v>
      </c>
      <c r="BS45" s="48">
        <v>894</v>
      </c>
      <c r="BT45" s="48">
        <v>890</v>
      </c>
      <c r="BU45" s="48">
        <v>1162</v>
      </c>
      <c r="BV45" s="48">
        <v>1266</v>
      </c>
      <c r="BW45" s="48">
        <v>2435</v>
      </c>
      <c r="BX45" s="48">
        <v>1714</v>
      </c>
      <c r="BY45" s="48">
        <v>2270</v>
      </c>
      <c r="BZ45" s="48">
        <v>2080</v>
      </c>
      <c r="CA45" s="38"/>
      <c r="CB45" s="20">
        <v>2047</v>
      </c>
      <c r="CC45" s="48">
        <v>1747</v>
      </c>
      <c r="CD45" s="48">
        <v>2074</v>
      </c>
      <c r="CE45" s="48">
        <v>1872</v>
      </c>
      <c r="CF45" s="48">
        <v>1393</v>
      </c>
      <c r="CG45" s="48">
        <v>1429</v>
      </c>
      <c r="CH45" s="48">
        <v>1925</v>
      </c>
      <c r="CI45" s="48">
        <v>2029</v>
      </c>
      <c r="CJ45" s="48">
        <v>1522</v>
      </c>
      <c r="CK45" s="48">
        <v>1793</v>
      </c>
      <c r="CL45" s="48">
        <v>1514</v>
      </c>
      <c r="CM45" s="48">
        <v>2428</v>
      </c>
      <c r="CN45" s="38"/>
      <c r="CO45" s="48">
        <v>2300</v>
      </c>
      <c r="CP45" s="48">
        <v>2043</v>
      </c>
      <c r="CQ45" s="48">
        <v>2134</v>
      </c>
      <c r="CR45" s="48">
        <v>2299</v>
      </c>
      <c r="CS45" s="48">
        <v>1537</v>
      </c>
      <c r="CT45" s="48">
        <v>3406</v>
      </c>
      <c r="CU45" s="48">
        <v>2993</v>
      </c>
      <c r="CV45" s="48">
        <v>2713</v>
      </c>
      <c r="CW45" s="48">
        <v>2982</v>
      </c>
      <c r="CX45" s="48">
        <v>2588</v>
      </c>
      <c r="CY45" s="48">
        <v>3227</v>
      </c>
      <c r="CZ45" s="48">
        <v>3227</v>
      </c>
      <c r="DA45" s="38"/>
      <c r="DB45" s="48">
        <v>3434.2</v>
      </c>
      <c r="DC45" s="48">
        <v>3040</v>
      </c>
      <c r="DD45" s="48">
        <v>2730.2</v>
      </c>
      <c r="DE45" s="48">
        <v>2907</v>
      </c>
      <c r="DF45" s="48">
        <v>3451</v>
      </c>
      <c r="DG45" s="48">
        <v>3129</v>
      </c>
      <c r="DH45" s="48">
        <v>2735</v>
      </c>
      <c r="DI45" s="48">
        <v>2889</v>
      </c>
      <c r="DJ45" s="48">
        <v>3597</v>
      </c>
      <c r="DK45" s="48">
        <v>3281</v>
      </c>
      <c r="DL45" s="48">
        <v>3452</v>
      </c>
      <c r="DM45" s="48">
        <v>3403</v>
      </c>
      <c r="DN45" s="38"/>
      <c r="DO45" s="48">
        <v>3450</v>
      </c>
      <c r="DP45" s="48">
        <v>3276</v>
      </c>
      <c r="DQ45" s="48">
        <v>3352</v>
      </c>
      <c r="DR45" s="48">
        <v>4302</v>
      </c>
      <c r="DS45" s="48">
        <v>3649</v>
      </c>
      <c r="DT45" s="48">
        <v>3291</v>
      </c>
      <c r="DU45" s="48">
        <v>3826</v>
      </c>
      <c r="DV45" s="48">
        <v>3079</v>
      </c>
      <c r="DW45" s="48">
        <v>3755</v>
      </c>
      <c r="DX45" s="48">
        <v>3392</v>
      </c>
      <c r="DY45" s="48">
        <v>3627</v>
      </c>
      <c r="DZ45" s="48">
        <v>3612</v>
      </c>
      <c r="EA45" s="38"/>
      <c r="EB45" s="48">
        <v>3663</v>
      </c>
      <c r="EC45" s="48">
        <v>3344</v>
      </c>
      <c r="ED45" s="48">
        <v>3228</v>
      </c>
      <c r="EE45" s="48">
        <v>4059</v>
      </c>
      <c r="EF45" s="48">
        <v>3539</v>
      </c>
      <c r="EG45" s="48">
        <v>3413</v>
      </c>
      <c r="EH45" s="48">
        <v>3772</v>
      </c>
      <c r="EI45" s="48">
        <v>3714</v>
      </c>
      <c r="EJ45" s="48">
        <v>3611</v>
      </c>
      <c r="EK45" s="48">
        <v>4183</v>
      </c>
      <c r="EL45" s="48">
        <v>4025</v>
      </c>
      <c r="EM45" s="48">
        <v>3905</v>
      </c>
      <c r="EN45" s="38"/>
      <c r="EO45" s="48">
        <v>3569</v>
      </c>
      <c r="EP45" s="48">
        <v>4340</v>
      </c>
      <c r="EQ45" s="48">
        <v>4516</v>
      </c>
      <c r="ER45" s="48">
        <v>4390</v>
      </c>
      <c r="ES45" s="48">
        <v>3858</v>
      </c>
      <c r="ET45" s="48">
        <v>4703</v>
      </c>
      <c r="EU45" s="48">
        <v>5832</v>
      </c>
      <c r="EV45" s="48">
        <v>6288</v>
      </c>
      <c r="EW45" s="48">
        <v>5474</v>
      </c>
      <c r="EX45" s="48">
        <v>5283</v>
      </c>
      <c r="EY45" s="48">
        <v>5569</v>
      </c>
      <c r="EZ45" s="48">
        <v>5438</v>
      </c>
      <c r="FA45" s="38"/>
      <c r="FB45" s="48">
        <v>6002</v>
      </c>
      <c r="FC45" s="48">
        <v>7106</v>
      </c>
      <c r="FD45" s="48">
        <v>5988</v>
      </c>
      <c r="FE45" s="48">
        <v>6712</v>
      </c>
      <c r="FF45" s="48">
        <v>5433</v>
      </c>
      <c r="FG45" s="48">
        <v>4892</v>
      </c>
      <c r="FH45" s="48">
        <v>5860</v>
      </c>
      <c r="FI45" s="48">
        <v>4725</v>
      </c>
      <c r="FJ45" s="48">
        <v>4578</v>
      </c>
      <c r="FK45" s="48">
        <v>5049</v>
      </c>
      <c r="FL45" s="48">
        <v>5357</v>
      </c>
      <c r="FM45" s="48">
        <v>4729</v>
      </c>
      <c r="FN45" s="38"/>
      <c r="FO45" s="48">
        <v>6096</v>
      </c>
      <c r="FP45" s="48">
        <v>5611</v>
      </c>
      <c r="FQ45" s="48">
        <v>4763</v>
      </c>
      <c r="FR45" s="48">
        <v>5389</v>
      </c>
      <c r="FS45" s="48">
        <v>5361</v>
      </c>
      <c r="FT45" s="48">
        <v>5403</v>
      </c>
      <c r="FU45" s="48">
        <v>6241</v>
      </c>
      <c r="FV45" s="48">
        <v>5120</v>
      </c>
      <c r="FW45" s="48">
        <v>3795</v>
      </c>
      <c r="FX45" s="48">
        <v>3369</v>
      </c>
      <c r="FY45" s="48">
        <v>3420</v>
      </c>
      <c r="FZ45" s="48">
        <v>3705</v>
      </c>
      <c r="GA45" s="38"/>
      <c r="GB45" s="48">
        <v>3955</v>
      </c>
      <c r="GC45" s="48">
        <v>3852</v>
      </c>
      <c r="GD45" s="48">
        <v>4526</v>
      </c>
      <c r="GE45" s="48">
        <v>4167</v>
      </c>
      <c r="GF45" s="48">
        <v>4351</v>
      </c>
      <c r="GG45" s="48">
        <v>4277</v>
      </c>
      <c r="GH45" s="48">
        <v>4412</v>
      </c>
      <c r="GI45" s="48">
        <v>4266</v>
      </c>
      <c r="GJ45" s="48">
        <v>4005</v>
      </c>
      <c r="GK45" s="48">
        <v>3635</v>
      </c>
      <c r="GL45" s="48">
        <v>4108</v>
      </c>
      <c r="GM45" s="48">
        <v>3794</v>
      </c>
      <c r="GN45" s="38"/>
      <c r="GO45" s="48">
        <v>3565</v>
      </c>
      <c r="GP45" s="48">
        <v>3326</v>
      </c>
      <c r="GQ45" s="48">
        <v>3212</v>
      </c>
      <c r="GR45" s="48">
        <v>4241</v>
      </c>
      <c r="GS45" s="48">
        <v>3345</v>
      </c>
      <c r="GT45" s="48">
        <v>3324</v>
      </c>
      <c r="GU45" s="48">
        <v>3835</v>
      </c>
      <c r="GV45" s="48">
        <v>3765</v>
      </c>
      <c r="GW45" s="48">
        <v>3256</v>
      </c>
      <c r="GX45" s="48">
        <v>3881</v>
      </c>
      <c r="GY45" s="48">
        <v>3841</v>
      </c>
    </row>
    <row r="46" spans="1:207" x14ac:dyDescent="0.25">
      <c r="A46" s="35" t="s">
        <v>24</v>
      </c>
      <c r="B46" s="33" t="s">
        <v>21</v>
      </c>
      <c r="C46" s="45">
        <f t="shared" ref="C46:M46" si="147">+C47+C61</f>
        <v>0</v>
      </c>
      <c r="D46" s="45">
        <f t="shared" si="147"/>
        <v>0</v>
      </c>
      <c r="E46" s="45">
        <f t="shared" si="147"/>
        <v>0</v>
      </c>
      <c r="F46" s="45">
        <f t="shared" si="147"/>
        <v>0</v>
      </c>
      <c r="G46" s="45">
        <f t="shared" si="147"/>
        <v>0</v>
      </c>
      <c r="H46" s="45">
        <f t="shared" si="147"/>
        <v>0</v>
      </c>
      <c r="I46" s="45">
        <f t="shared" si="147"/>
        <v>1143</v>
      </c>
      <c r="J46" s="45">
        <f t="shared" si="147"/>
        <v>10571</v>
      </c>
      <c r="K46" s="45">
        <f t="shared" si="147"/>
        <v>8038</v>
      </c>
      <c r="L46" s="45">
        <f t="shared" si="147"/>
        <v>12146</v>
      </c>
      <c r="M46" s="45">
        <f t="shared" si="147"/>
        <v>19482</v>
      </c>
      <c r="N46" s="38"/>
      <c r="O46" s="45">
        <f t="shared" ref="O46:Z46" si="148">+O47+O61</f>
        <v>0</v>
      </c>
      <c r="P46" s="45">
        <f t="shared" si="148"/>
        <v>0</v>
      </c>
      <c r="Q46" s="45">
        <f t="shared" si="148"/>
        <v>0</v>
      </c>
      <c r="R46" s="45">
        <f t="shared" si="148"/>
        <v>0</v>
      </c>
      <c r="S46" s="45">
        <f t="shared" si="148"/>
        <v>0</v>
      </c>
      <c r="T46" s="45">
        <f t="shared" si="148"/>
        <v>0</v>
      </c>
      <c r="U46" s="45">
        <f t="shared" si="148"/>
        <v>0</v>
      </c>
      <c r="V46" s="45">
        <f t="shared" si="148"/>
        <v>12198</v>
      </c>
      <c r="W46" s="45">
        <f t="shared" si="148"/>
        <v>15349</v>
      </c>
      <c r="X46" s="45">
        <f t="shared" si="148"/>
        <v>13608</v>
      </c>
      <c r="Y46" s="45">
        <f t="shared" si="148"/>
        <v>10759</v>
      </c>
      <c r="Z46" s="45">
        <f t="shared" si="148"/>
        <v>13632</v>
      </c>
      <c r="AA46" s="38"/>
      <c r="AB46" s="45">
        <f t="shared" ref="AB46:AM46" si="149">+AB47+AB61</f>
        <v>11010</v>
      </c>
      <c r="AC46" s="46">
        <f t="shared" si="149"/>
        <v>3194</v>
      </c>
      <c r="AD46" s="46">
        <f t="shared" si="149"/>
        <v>12984</v>
      </c>
      <c r="AE46" s="46">
        <f t="shared" si="149"/>
        <v>10902</v>
      </c>
      <c r="AF46" s="46">
        <f t="shared" si="149"/>
        <v>7597</v>
      </c>
      <c r="AG46" s="46">
        <f t="shared" si="149"/>
        <v>9281</v>
      </c>
      <c r="AH46" s="46">
        <f t="shared" si="149"/>
        <v>7583</v>
      </c>
      <c r="AI46" s="46">
        <f t="shared" si="149"/>
        <v>11510</v>
      </c>
      <c r="AJ46" s="46">
        <f t="shared" si="149"/>
        <v>9559</v>
      </c>
      <c r="AK46" s="46">
        <f t="shared" si="149"/>
        <v>7956</v>
      </c>
      <c r="AL46" s="46">
        <f t="shared" si="149"/>
        <v>9799</v>
      </c>
      <c r="AM46" s="46">
        <f t="shared" si="149"/>
        <v>7009</v>
      </c>
      <c r="AN46" s="38"/>
      <c r="AO46" s="46">
        <f t="shared" ref="AO46:AZ46" si="150">+AO47+AO61</f>
        <v>6826</v>
      </c>
      <c r="AP46" s="46">
        <f t="shared" si="150"/>
        <v>8401</v>
      </c>
      <c r="AQ46" s="46">
        <f t="shared" si="150"/>
        <v>10394</v>
      </c>
      <c r="AR46" s="46">
        <f t="shared" si="150"/>
        <v>8214</v>
      </c>
      <c r="AS46" s="46">
        <f t="shared" si="150"/>
        <v>5538</v>
      </c>
      <c r="AT46" s="46">
        <f t="shared" si="150"/>
        <v>4750</v>
      </c>
      <c r="AU46" s="46">
        <f t="shared" si="150"/>
        <v>5802</v>
      </c>
      <c r="AV46" s="46">
        <f t="shared" si="150"/>
        <v>9180</v>
      </c>
      <c r="AW46" s="46">
        <f t="shared" si="150"/>
        <v>7100</v>
      </c>
      <c r="AX46" s="46">
        <f t="shared" si="150"/>
        <v>6189</v>
      </c>
      <c r="AY46" s="46">
        <f t="shared" si="150"/>
        <v>9986</v>
      </c>
      <c r="AZ46" s="46">
        <f t="shared" si="150"/>
        <v>2677</v>
      </c>
      <c r="BA46" s="38"/>
      <c r="BB46" s="50">
        <f t="shared" ref="BB46:BM46" si="151">+BB47+BB61</f>
        <v>9239</v>
      </c>
      <c r="BC46" s="46">
        <f t="shared" si="151"/>
        <v>10076</v>
      </c>
      <c r="BD46" s="46">
        <f t="shared" si="151"/>
        <v>12123</v>
      </c>
      <c r="BE46" s="46">
        <f t="shared" si="151"/>
        <v>9349</v>
      </c>
      <c r="BF46" s="46">
        <f t="shared" si="151"/>
        <v>7393</v>
      </c>
      <c r="BG46" s="46">
        <f t="shared" si="151"/>
        <v>7213</v>
      </c>
      <c r="BH46" s="46">
        <f t="shared" si="151"/>
        <v>9285</v>
      </c>
      <c r="BI46" s="46">
        <f t="shared" si="151"/>
        <v>8494</v>
      </c>
      <c r="BJ46" s="46">
        <f t="shared" si="151"/>
        <v>7574</v>
      </c>
      <c r="BK46" s="46">
        <f t="shared" si="151"/>
        <v>8913</v>
      </c>
      <c r="BL46" s="46">
        <f t="shared" si="151"/>
        <v>7585</v>
      </c>
      <c r="BM46" s="46">
        <f t="shared" si="151"/>
        <v>6508</v>
      </c>
      <c r="BN46" s="38"/>
      <c r="BO46" s="50">
        <f t="shared" ref="BO46:BZ46" si="152">+BO47+BO61</f>
        <v>9711</v>
      </c>
      <c r="BP46" s="46">
        <f t="shared" si="152"/>
        <v>7048</v>
      </c>
      <c r="BQ46" s="46">
        <f t="shared" si="152"/>
        <v>8914</v>
      </c>
      <c r="BR46" s="46">
        <f t="shared" si="152"/>
        <v>3546</v>
      </c>
      <c r="BS46" s="46">
        <f t="shared" si="152"/>
        <v>6869</v>
      </c>
      <c r="BT46" s="46">
        <f t="shared" si="152"/>
        <v>4150.5</v>
      </c>
      <c r="BU46" s="46">
        <f t="shared" si="152"/>
        <v>7518.5</v>
      </c>
      <c r="BV46" s="46">
        <f t="shared" si="152"/>
        <v>4606.99</v>
      </c>
      <c r="BW46" s="46">
        <f t="shared" si="152"/>
        <v>4536.8900000000003</v>
      </c>
      <c r="BX46" s="46">
        <f t="shared" si="152"/>
        <v>6557</v>
      </c>
      <c r="BY46" s="46">
        <f t="shared" si="152"/>
        <v>3874</v>
      </c>
      <c r="BZ46" s="46">
        <f t="shared" si="152"/>
        <v>3692</v>
      </c>
      <c r="CA46" s="38"/>
      <c r="CB46" s="50">
        <f t="shared" ref="CB46:CM46" si="153">+CB47+CB61</f>
        <v>2681</v>
      </c>
      <c r="CC46" s="46">
        <f t="shared" si="153"/>
        <v>3405</v>
      </c>
      <c r="CD46" s="46">
        <f t="shared" si="153"/>
        <v>5191</v>
      </c>
      <c r="CE46" s="46">
        <f t="shared" si="153"/>
        <v>2812</v>
      </c>
      <c r="CF46" s="46">
        <f t="shared" si="153"/>
        <v>4177</v>
      </c>
      <c r="CG46" s="46">
        <f>+CG47+CG61</f>
        <v>3346</v>
      </c>
      <c r="CH46" s="46">
        <f t="shared" si="153"/>
        <v>331</v>
      </c>
      <c r="CI46" s="46">
        <f t="shared" si="153"/>
        <v>4421</v>
      </c>
      <c r="CJ46" s="46">
        <f t="shared" si="153"/>
        <v>3712</v>
      </c>
      <c r="CK46" s="46">
        <f t="shared" si="153"/>
        <v>2762</v>
      </c>
      <c r="CL46" s="46">
        <f t="shared" si="153"/>
        <v>5395</v>
      </c>
      <c r="CM46" s="46">
        <f t="shared" si="153"/>
        <v>6228.5</v>
      </c>
      <c r="CN46" s="38"/>
      <c r="CO46" s="46">
        <f t="shared" ref="CO46:CZ46" si="154">+CO47+CO61</f>
        <v>3822</v>
      </c>
      <c r="CP46" s="46">
        <f>+CP47+CP61</f>
        <v>3264</v>
      </c>
      <c r="CQ46" s="46">
        <f>+CQ47+CQ61</f>
        <v>6504</v>
      </c>
      <c r="CR46" s="46">
        <f>+CR47+CR61</f>
        <v>5632</v>
      </c>
      <c r="CS46" s="46">
        <f>+CS47+CS61</f>
        <v>3999</v>
      </c>
      <c r="CT46" s="46">
        <f t="shared" ref="CT46:CY46" si="155">+CT47+CT61</f>
        <v>9319</v>
      </c>
      <c r="CU46" s="46">
        <f t="shared" si="155"/>
        <v>7795</v>
      </c>
      <c r="CV46" s="46">
        <f t="shared" si="155"/>
        <v>6150</v>
      </c>
      <c r="CW46" s="46">
        <f t="shared" si="155"/>
        <v>6894</v>
      </c>
      <c r="CX46" s="46">
        <f t="shared" si="155"/>
        <v>3838</v>
      </c>
      <c r="CY46" s="46">
        <f t="shared" si="155"/>
        <v>4678</v>
      </c>
      <c r="CZ46" s="46">
        <f>+CZ47+CZ61</f>
        <v>5868</v>
      </c>
      <c r="DA46" s="38"/>
      <c r="DB46" s="46">
        <f t="shared" ref="DB46:DM46" si="156">+DB47+DB61</f>
        <v>9068</v>
      </c>
      <c r="DC46" s="46">
        <f t="shared" si="156"/>
        <v>6272.2</v>
      </c>
      <c r="DD46" s="46">
        <f t="shared" si="156"/>
        <v>3817</v>
      </c>
      <c r="DE46" s="46">
        <f t="shared" si="156"/>
        <v>4512</v>
      </c>
      <c r="DF46" s="46">
        <f t="shared" si="156"/>
        <v>4020</v>
      </c>
      <c r="DG46" s="46">
        <f t="shared" si="156"/>
        <v>3816</v>
      </c>
      <c r="DH46" s="46">
        <f t="shared" si="156"/>
        <v>7234</v>
      </c>
      <c r="DI46" s="46">
        <f t="shared" si="156"/>
        <v>5843</v>
      </c>
      <c r="DJ46" s="46">
        <f t="shared" si="156"/>
        <v>6460.33</v>
      </c>
      <c r="DK46" s="46">
        <f t="shared" si="156"/>
        <v>8035.5</v>
      </c>
      <c r="DL46" s="46">
        <f t="shared" si="156"/>
        <v>9895</v>
      </c>
      <c r="DM46" s="46">
        <f t="shared" si="156"/>
        <v>11296</v>
      </c>
      <c r="DN46" s="38"/>
      <c r="DO46" s="46">
        <f t="shared" ref="DO46:DZ46" si="157">+DO47+DO61</f>
        <v>10836</v>
      </c>
      <c r="DP46" s="46">
        <f t="shared" si="157"/>
        <v>12311</v>
      </c>
      <c r="DQ46" s="46">
        <f t="shared" si="157"/>
        <v>6203</v>
      </c>
      <c r="DR46" s="46">
        <f t="shared" si="157"/>
        <v>7205</v>
      </c>
      <c r="DS46" s="46">
        <f t="shared" si="157"/>
        <v>7157.8</v>
      </c>
      <c r="DT46" s="46">
        <f t="shared" si="157"/>
        <v>5345.8</v>
      </c>
      <c r="DU46" s="46">
        <f t="shared" si="157"/>
        <v>7141</v>
      </c>
      <c r="DV46" s="46">
        <f t="shared" si="157"/>
        <v>6862.8</v>
      </c>
      <c r="DW46" s="46">
        <f t="shared" si="157"/>
        <v>5742.3</v>
      </c>
      <c r="DX46" s="46">
        <f t="shared" si="157"/>
        <v>6551.2</v>
      </c>
      <c r="DY46" s="46">
        <f t="shared" si="157"/>
        <v>6928.6</v>
      </c>
      <c r="DZ46" s="46">
        <f t="shared" si="157"/>
        <v>6056.4</v>
      </c>
      <c r="EA46" s="38"/>
      <c r="EB46" s="46">
        <f t="shared" ref="EB46:EM46" si="158">+EB47+EB61</f>
        <v>4638</v>
      </c>
      <c r="EC46" s="46">
        <f t="shared" si="158"/>
        <v>6132.4</v>
      </c>
      <c r="ED46" s="46">
        <f t="shared" si="158"/>
        <v>6171.6</v>
      </c>
      <c r="EE46" s="46">
        <f t="shared" si="158"/>
        <v>4577</v>
      </c>
      <c r="EF46" s="46">
        <f t="shared" si="158"/>
        <v>4467.6000000000004</v>
      </c>
      <c r="EG46" s="46">
        <f t="shared" si="158"/>
        <v>3173.6</v>
      </c>
      <c r="EH46" s="46">
        <f t="shared" si="158"/>
        <v>2388.6</v>
      </c>
      <c r="EI46" s="46">
        <f t="shared" si="158"/>
        <v>4517.3999999999996</v>
      </c>
      <c r="EJ46" s="46">
        <f t="shared" si="158"/>
        <v>3081</v>
      </c>
      <c r="EK46" s="46">
        <f t="shared" si="158"/>
        <v>3318.6</v>
      </c>
      <c r="EL46" s="46">
        <f t="shared" si="158"/>
        <v>4440</v>
      </c>
      <c r="EM46" s="46">
        <f t="shared" si="158"/>
        <v>3770</v>
      </c>
      <c r="EN46" s="38"/>
      <c r="EO46" s="46">
        <f t="shared" ref="EO46:EZ46" si="159">+EO47+EO61</f>
        <v>1988.2</v>
      </c>
      <c r="EP46" s="46">
        <f t="shared" si="159"/>
        <v>4023.2</v>
      </c>
      <c r="EQ46" s="46">
        <f t="shared" si="159"/>
        <v>4401</v>
      </c>
      <c r="ER46" s="46">
        <f t="shared" si="159"/>
        <v>4337</v>
      </c>
      <c r="ES46" s="46">
        <f t="shared" si="159"/>
        <v>5636</v>
      </c>
      <c r="ET46" s="46">
        <f t="shared" si="159"/>
        <v>3506.6</v>
      </c>
      <c r="EU46" s="46">
        <f t="shared" si="159"/>
        <v>5743.6</v>
      </c>
      <c r="EV46" s="46">
        <f t="shared" si="159"/>
        <v>4991.8</v>
      </c>
      <c r="EW46" s="46">
        <f t="shared" si="159"/>
        <v>5613.6</v>
      </c>
      <c r="EX46" s="46">
        <f t="shared" si="159"/>
        <v>3444.4</v>
      </c>
      <c r="EY46" s="46">
        <f t="shared" si="159"/>
        <v>6035.6</v>
      </c>
      <c r="EZ46" s="46">
        <f t="shared" si="159"/>
        <v>4639.2</v>
      </c>
      <c r="FA46" s="38"/>
      <c r="FB46" s="46">
        <f t="shared" ref="FB46:FM46" si="160">+FB47+FB61</f>
        <v>4875.8</v>
      </c>
      <c r="FC46" s="46">
        <f t="shared" si="160"/>
        <v>6999.4</v>
      </c>
      <c r="FD46" s="46">
        <f t="shared" si="160"/>
        <v>3708.2</v>
      </c>
      <c r="FE46" s="46">
        <f t="shared" si="160"/>
        <v>3010.6</v>
      </c>
      <c r="FF46" s="46">
        <f t="shared" si="160"/>
        <v>3430.2</v>
      </c>
      <c r="FG46" s="46">
        <f t="shared" si="160"/>
        <v>1971.2</v>
      </c>
      <c r="FH46" s="46">
        <f t="shared" si="160"/>
        <v>2741.2</v>
      </c>
      <c r="FI46" s="46">
        <f t="shared" si="160"/>
        <v>1704.4</v>
      </c>
      <c r="FJ46" s="46">
        <f t="shared" si="160"/>
        <v>4574.2</v>
      </c>
      <c r="FK46" s="46">
        <f t="shared" si="160"/>
        <v>3719.4</v>
      </c>
      <c r="FL46" s="46">
        <f t="shared" si="160"/>
        <v>2319.8000000000002</v>
      </c>
      <c r="FM46" s="46">
        <f t="shared" si="160"/>
        <v>4065.2</v>
      </c>
      <c r="FN46" s="38"/>
      <c r="FO46" s="46">
        <f t="shared" ref="FO46:FZ46" si="161">+FO47+FO61</f>
        <v>3882</v>
      </c>
      <c r="FP46" s="46">
        <f t="shared" si="161"/>
        <v>3026</v>
      </c>
      <c r="FQ46" s="46">
        <f t="shared" si="161"/>
        <v>3395.6</v>
      </c>
      <c r="FR46" s="46">
        <f t="shared" si="161"/>
        <v>3704.2</v>
      </c>
      <c r="FS46" s="46">
        <f t="shared" si="161"/>
        <v>2972</v>
      </c>
      <c r="FT46" s="46">
        <f t="shared" si="161"/>
        <v>3182.2</v>
      </c>
      <c r="FU46" s="46">
        <f t="shared" si="161"/>
        <v>3020.2</v>
      </c>
      <c r="FV46" s="46">
        <f t="shared" si="161"/>
        <v>4630</v>
      </c>
      <c r="FW46" s="46">
        <f t="shared" si="161"/>
        <v>5373.8</v>
      </c>
      <c r="FX46" s="46">
        <f t="shared" si="161"/>
        <v>5109.8</v>
      </c>
      <c r="FY46" s="46">
        <f t="shared" si="161"/>
        <v>5344.2</v>
      </c>
      <c r="FZ46" s="46">
        <f t="shared" si="161"/>
        <v>4062</v>
      </c>
      <c r="GA46" s="38"/>
      <c r="GB46" s="46">
        <f t="shared" ref="GB46:GM46" si="162">+GB47+GB61</f>
        <v>4411.8</v>
      </c>
      <c r="GC46" s="46">
        <f t="shared" si="162"/>
        <v>5540.8</v>
      </c>
      <c r="GD46" s="46">
        <f t="shared" si="162"/>
        <v>7583.8</v>
      </c>
      <c r="GE46" s="46">
        <f t="shared" si="162"/>
        <v>6013</v>
      </c>
      <c r="GF46" s="46">
        <f t="shared" si="162"/>
        <v>4863</v>
      </c>
      <c r="GG46" s="46">
        <f t="shared" si="162"/>
        <v>5182.2</v>
      </c>
      <c r="GH46" s="46">
        <f t="shared" si="162"/>
        <v>5733.2</v>
      </c>
      <c r="GI46" s="46">
        <f t="shared" si="162"/>
        <v>5030.3999999999996</v>
      </c>
      <c r="GJ46" s="46">
        <f t="shared" si="162"/>
        <v>4815</v>
      </c>
      <c r="GK46" s="46">
        <f t="shared" si="162"/>
        <v>5198</v>
      </c>
      <c r="GL46" s="46">
        <f t="shared" si="162"/>
        <v>5030.2</v>
      </c>
      <c r="GM46" s="46">
        <f t="shared" si="162"/>
        <v>5497.6</v>
      </c>
      <c r="GN46" s="38"/>
      <c r="GO46" s="46">
        <f t="shared" ref="GO46:GY46" si="163">+GO47+GO61</f>
        <v>5530</v>
      </c>
      <c r="GP46" s="46">
        <f t="shared" si="163"/>
        <v>6054</v>
      </c>
      <c r="GQ46" s="46">
        <f t="shared" si="163"/>
        <v>6633</v>
      </c>
      <c r="GR46" s="46">
        <f t="shared" si="163"/>
        <v>5926</v>
      </c>
      <c r="GS46" s="46">
        <f t="shared" si="163"/>
        <v>5055</v>
      </c>
      <c r="GT46" s="46">
        <f t="shared" si="163"/>
        <v>4777</v>
      </c>
      <c r="GU46" s="46">
        <f t="shared" si="163"/>
        <v>5128</v>
      </c>
      <c r="GV46" s="46">
        <f t="shared" si="163"/>
        <v>3950</v>
      </c>
      <c r="GW46" s="46">
        <f t="shared" si="163"/>
        <v>6698</v>
      </c>
      <c r="GX46" s="46">
        <f t="shared" si="163"/>
        <v>7624</v>
      </c>
      <c r="GY46" s="46">
        <f t="shared" si="163"/>
        <v>5860</v>
      </c>
    </row>
    <row r="47" spans="1:207" x14ac:dyDescent="0.25">
      <c r="A47" s="35" t="s">
        <v>25</v>
      </c>
      <c r="B47" s="33" t="s">
        <v>21</v>
      </c>
      <c r="C47" s="45">
        <f>+C48+C55</f>
        <v>0</v>
      </c>
      <c r="D47" s="45">
        <f t="shared" ref="D47:M47" si="164">+D48+D55</f>
        <v>0</v>
      </c>
      <c r="E47" s="45">
        <f t="shared" si="164"/>
        <v>0</v>
      </c>
      <c r="F47" s="45">
        <f t="shared" si="164"/>
        <v>0</v>
      </c>
      <c r="G47" s="45">
        <f t="shared" si="164"/>
        <v>0</v>
      </c>
      <c r="H47" s="45">
        <f t="shared" si="164"/>
        <v>0</v>
      </c>
      <c r="I47" s="45">
        <f t="shared" si="164"/>
        <v>1143</v>
      </c>
      <c r="J47" s="45">
        <f t="shared" si="164"/>
        <v>10571</v>
      </c>
      <c r="K47" s="45">
        <f t="shared" si="164"/>
        <v>8038</v>
      </c>
      <c r="L47" s="45">
        <f t="shared" si="164"/>
        <v>12146</v>
      </c>
      <c r="M47" s="45">
        <f t="shared" si="164"/>
        <v>19482</v>
      </c>
      <c r="N47" s="38"/>
      <c r="O47" s="45">
        <f>+O48+O55</f>
        <v>0</v>
      </c>
      <c r="P47" s="45">
        <f t="shared" ref="P47:Z47" si="165">+P48+P55</f>
        <v>0</v>
      </c>
      <c r="Q47" s="45">
        <f t="shared" si="165"/>
        <v>0</v>
      </c>
      <c r="R47" s="45">
        <f t="shared" si="165"/>
        <v>0</v>
      </c>
      <c r="S47" s="45">
        <f t="shared" si="165"/>
        <v>0</v>
      </c>
      <c r="T47" s="45">
        <f t="shared" si="165"/>
        <v>0</v>
      </c>
      <c r="U47" s="45">
        <f t="shared" si="165"/>
        <v>0</v>
      </c>
      <c r="V47" s="45">
        <f t="shared" si="165"/>
        <v>12188</v>
      </c>
      <c r="W47" s="45">
        <f t="shared" si="165"/>
        <v>15331</v>
      </c>
      <c r="X47" s="45">
        <f t="shared" si="165"/>
        <v>13592</v>
      </c>
      <c r="Y47" s="45">
        <f t="shared" si="165"/>
        <v>10655</v>
      </c>
      <c r="Z47" s="45">
        <f t="shared" si="165"/>
        <v>13549</v>
      </c>
      <c r="AA47" s="38"/>
      <c r="AB47" s="45">
        <f>+AB48+AB55</f>
        <v>10980</v>
      </c>
      <c r="AC47" s="46">
        <f>+AC48+AC55</f>
        <v>3194</v>
      </c>
      <c r="AD47" s="46">
        <f t="shared" ref="AD47:AM47" si="166">+AD48+AD55</f>
        <v>12975</v>
      </c>
      <c r="AE47" s="46">
        <f t="shared" si="166"/>
        <v>10850</v>
      </c>
      <c r="AF47" s="46">
        <f t="shared" si="166"/>
        <v>7547</v>
      </c>
      <c r="AG47" s="46">
        <f t="shared" si="166"/>
        <v>9255</v>
      </c>
      <c r="AH47" s="46">
        <f t="shared" si="166"/>
        <v>7563</v>
      </c>
      <c r="AI47" s="46">
        <f t="shared" si="166"/>
        <v>11476</v>
      </c>
      <c r="AJ47" s="46">
        <f t="shared" si="166"/>
        <v>9448</v>
      </c>
      <c r="AK47" s="46">
        <f t="shared" si="166"/>
        <v>7946</v>
      </c>
      <c r="AL47" s="46">
        <f t="shared" si="166"/>
        <v>9799</v>
      </c>
      <c r="AM47" s="46">
        <f t="shared" si="166"/>
        <v>7009</v>
      </c>
      <c r="AN47" s="38"/>
      <c r="AO47" s="46">
        <f>+AO48+AO55</f>
        <v>6826</v>
      </c>
      <c r="AP47" s="46">
        <f t="shared" ref="AP47:AZ47" si="167">+AP48+AP55</f>
        <v>8401</v>
      </c>
      <c r="AQ47" s="46">
        <f t="shared" si="167"/>
        <v>10394</v>
      </c>
      <c r="AR47" s="46">
        <f t="shared" si="167"/>
        <v>8214</v>
      </c>
      <c r="AS47" s="46">
        <f t="shared" si="167"/>
        <v>5532</v>
      </c>
      <c r="AT47" s="46">
        <f t="shared" si="167"/>
        <v>4750</v>
      </c>
      <c r="AU47" s="46">
        <f t="shared" si="167"/>
        <v>5786</v>
      </c>
      <c r="AV47" s="46">
        <f t="shared" si="167"/>
        <v>9180</v>
      </c>
      <c r="AW47" s="46">
        <f t="shared" si="167"/>
        <v>7100</v>
      </c>
      <c r="AX47" s="46">
        <f t="shared" si="167"/>
        <v>6189</v>
      </c>
      <c r="AY47" s="46">
        <f t="shared" si="167"/>
        <v>9986</v>
      </c>
      <c r="AZ47" s="46">
        <f t="shared" si="167"/>
        <v>2677</v>
      </c>
      <c r="BA47" s="38"/>
      <c r="BB47" s="50">
        <f>+BB48+BB55</f>
        <v>9239</v>
      </c>
      <c r="BC47" s="46">
        <f t="shared" ref="BC47:BM47" si="168">+BC48+BC55</f>
        <v>10076</v>
      </c>
      <c r="BD47" s="46">
        <f t="shared" si="168"/>
        <v>12123</v>
      </c>
      <c r="BE47" s="46">
        <f t="shared" si="168"/>
        <v>9349</v>
      </c>
      <c r="BF47" s="46">
        <f t="shared" si="168"/>
        <v>7393</v>
      </c>
      <c r="BG47" s="46">
        <f t="shared" si="168"/>
        <v>7213</v>
      </c>
      <c r="BH47" s="46">
        <f t="shared" si="168"/>
        <v>9285</v>
      </c>
      <c r="BI47" s="46">
        <f t="shared" si="168"/>
        <v>8494</v>
      </c>
      <c r="BJ47" s="46">
        <f t="shared" si="168"/>
        <v>7534</v>
      </c>
      <c r="BK47" s="46">
        <f t="shared" si="168"/>
        <v>8913</v>
      </c>
      <c r="BL47" s="46">
        <f>+BL48+BL55</f>
        <v>7585</v>
      </c>
      <c r="BM47" s="46">
        <f t="shared" si="168"/>
        <v>6508</v>
      </c>
      <c r="BN47" s="38"/>
      <c r="BO47" s="50">
        <f>+BO48+BO55</f>
        <v>9711</v>
      </c>
      <c r="BP47" s="46">
        <f t="shared" ref="BP47:BX47" si="169">+BP48+BP55</f>
        <v>7048</v>
      </c>
      <c r="BQ47" s="46">
        <f t="shared" si="169"/>
        <v>8914</v>
      </c>
      <c r="BR47" s="46">
        <f t="shared" si="169"/>
        <v>3546</v>
      </c>
      <c r="BS47" s="46">
        <f t="shared" si="169"/>
        <v>6869</v>
      </c>
      <c r="BT47" s="46">
        <f t="shared" si="169"/>
        <v>4150.5</v>
      </c>
      <c r="BU47" s="46">
        <f t="shared" si="169"/>
        <v>7518.5</v>
      </c>
      <c r="BV47" s="46">
        <f t="shared" si="169"/>
        <v>4606.99</v>
      </c>
      <c r="BW47" s="46">
        <f t="shared" si="169"/>
        <v>4536.8900000000003</v>
      </c>
      <c r="BX47" s="46">
        <f t="shared" si="169"/>
        <v>6557</v>
      </c>
      <c r="BY47" s="46">
        <f>+BY48+BY55</f>
        <v>3874</v>
      </c>
      <c r="BZ47" s="46">
        <f>+BZ48+BZ55</f>
        <v>3692</v>
      </c>
      <c r="CA47" s="38"/>
      <c r="CB47" s="50">
        <f>+CB48+CB55</f>
        <v>2681</v>
      </c>
      <c r="CC47" s="46">
        <f t="shared" ref="CC47:CK47" si="170">+CC48+CC55</f>
        <v>3365</v>
      </c>
      <c r="CD47" s="46">
        <f t="shared" si="170"/>
        <v>5191</v>
      </c>
      <c r="CE47" s="46">
        <f t="shared" si="170"/>
        <v>2774</v>
      </c>
      <c r="CF47" s="46">
        <f t="shared" si="170"/>
        <v>4177</v>
      </c>
      <c r="CG47" s="46">
        <f t="shared" si="170"/>
        <v>3341</v>
      </c>
      <c r="CH47" s="46">
        <f t="shared" si="170"/>
        <v>331</v>
      </c>
      <c r="CI47" s="46">
        <f t="shared" si="170"/>
        <v>4421</v>
      </c>
      <c r="CJ47" s="46">
        <f t="shared" si="170"/>
        <v>3697</v>
      </c>
      <c r="CK47" s="46">
        <f t="shared" si="170"/>
        <v>2756</v>
      </c>
      <c r="CL47" s="46">
        <f>+CL48+CL55</f>
        <v>1924</v>
      </c>
      <c r="CM47" s="46">
        <f>+CM48+CM55</f>
        <v>3577.5</v>
      </c>
      <c r="CN47" s="38"/>
      <c r="CO47" s="46">
        <f>+CO48+CO55</f>
        <v>1185</v>
      </c>
      <c r="CP47" s="46">
        <f>+CP48+CP55</f>
        <v>1384</v>
      </c>
      <c r="CQ47" s="46">
        <f>+CQ48+CQ55</f>
        <v>4897</v>
      </c>
      <c r="CR47" s="46">
        <f>+CR48+CR55</f>
        <v>2088</v>
      </c>
      <c r="CS47" s="46">
        <f>+CS48+CS55</f>
        <v>2083</v>
      </c>
      <c r="CT47" s="46">
        <f t="shared" ref="CT47:CY47" si="171">+CT48+CT55</f>
        <v>3443</v>
      </c>
      <c r="CU47" s="46">
        <f t="shared" si="171"/>
        <v>3011</v>
      </c>
      <c r="CV47" s="46">
        <f t="shared" si="171"/>
        <v>1042</v>
      </c>
      <c r="CW47" s="46">
        <f t="shared" si="171"/>
        <v>2700</v>
      </c>
      <c r="CX47" s="46">
        <f t="shared" si="171"/>
        <v>1268</v>
      </c>
      <c r="CY47" s="46">
        <f t="shared" si="171"/>
        <v>1623</v>
      </c>
      <c r="CZ47" s="46">
        <f>+CZ48+CZ55</f>
        <v>1848</v>
      </c>
      <c r="DA47" s="38"/>
      <c r="DB47" s="46">
        <f t="shared" ref="DB47:DM47" si="172">+DB48+DB55</f>
        <v>5281</v>
      </c>
      <c r="DC47" s="46">
        <f t="shared" si="172"/>
        <v>3154.2</v>
      </c>
      <c r="DD47" s="46">
        <f t="shared" si="172"/>
        <v>924</v>
      </c>
      <c r="DE47" s="46">
        <f t="shared" si="172"/>
        <v>145</v>
      </c>
      <c r="DF47" s="46">
        <f t="shared" si="172"/>
        <v>2522</v>
      </c>
      <c r="DG47" s="46">
        <f t="shared" si="172"/>
        <v>140</v>
      </c>
      <c r="DH47" s="46">
        <f t="shared" si="172"/>
        <v>2257</v>
      </c>
      <c r="DI47" s="46">
        <f t="shared" si="172"/>
        <v>727</v>
      </c>
      <c r="DJ47" s="46">
        <f t="shared" si="172"/>
        <v>1234.33</v>
      </c>
      <c r="DK47" s="46">
        <f t="shared" si="172"/>
        <v>5915.5</v>
      </c>
      <c r="DL47" s="46">
        <f t="shared" si="172"/>
        <v>8875</v>
      </c>
      <c r="DM47" s="46">
        <f t="shared" si="172"/>
        <v>9143</v>
      </c>
      <c r="DN47" s="38"/>
      <c r="DO47" s="46">
        <f t="shared" ref="DO47:DZ47" si="173">+DO48+DO55</f>
        <v>8010</v>
      </c>
      <c r="DP47" s="46">
        <f t="shared" si="173"/>
        <v>11149</v>
      </c>
      <c r="DQ47" s="46">
        <f t="shared" si="173"/>
        <v>3216</v>
      </c>
      <c r="DR47" s="46">
        <f t="shared" si="173"/>
        <v>606</v>
      </c>
      <c r="DS47" s="46">
        <f t="shared" si="173"/>
        <v>2031.8</v>
      </c>
      <c r="DT47" s="46">
        <f t="shared" si="173"/>
        <v>1294.8</v>
      </c>
      <c r="DU47" s="46">
        <f t="shared" si="173"/>
        <v>1489</v>
      </c>
      <c r="DV47" s="46">
        <f t="shared" si="173"/>
        <v>1548.8</v>
      </c>
      <c r="DW47" s="46">
        <f t="shared" si="173"/>
        <v>1506.3</v>
      </c>
      <c r="DX47" s="46">
        <f t="shared" si="173"/>
        <v>2152.1999999999998</v>
      </c>
      <c r="DY47" s="46">
        <f t="shared" si="173"/>
        <v>1410.6</v>
      </c>
      <c r="DZ47" s="46">
        <f t="shared" si="173"/>
        <v>1242.4000000000001</v>
      </c>
      <c r="EA47" s="38"/>
      <c r="EB47" s="46">
        <f t="shared" ref="EB47:EM47" si="174">+EB48+EB55</f>
        <v>1593</v>
      </c>
      <c r="EC47" s="46">
        <f t="shared" si="174"/>
        <v>1586.4</v>
      </c>
      <c r="ED47" s="46">
        <f t="shared" si="174"/>
        <v>1057.5999999999999</v>
      </c>
      <c r="EE47" s="46">
        <f t="shared" si="174"/>
        <v>1549</v>
      </c>
      <c r="EF47" s="46">
        <f t="shared" si="174"/>
        <v>1665.6</v>
      </c>
      <c r="EG47" s="46">
        <f t="shared" si="174"/>
        <v>1128.5999999999999</v>
      </c>
      <c r="EH47" s="46">
        <f t="shared" si="174"/>
        <v>1610.6</v>
      </c>
      <c r="EI47" s="46">
        <f t="shared" si="174"/>
        <v>1150.4000000000001</v>
      </c>
      <c r="EJ47" s="46">
        <f t="shared" si="174"/>
        <v>877</v>
      </c>
      <c r="EK47" s="46">
        <f t="shared" si="174"/>
        <v>702.6</v>
      </c>
      <c r="EL47" s="46">
        <f t="shared" si="174"/>
        <v>2080</v>
      </c>
      <c r="EM47" s="46">
        <f t="shared" si="174"/>
        <v>942</v>
      </c>
      <c r="EN47" s="38"/>
      <c r="EO47" s="46">
        <f t="shared" ref="EO47:EZ47" si="175">+EO48+EO55</f>
        <v>1151.2</v>
      </c>
      <c r="EP47" s="46">
        <f t="shared" si="175"/>
        <v>1018.2</v>
      </c>
      <c r="EQ47" s="46">
        <f t="shared" si="175"/>
        <v>854</v>
      </c>
      <c r="ER47" s="46">
        <f t="shared" si="175"/>
        <v>716</v>
      </c>
      <c r="ES47" s="46">
        <f t="shared" si="175"/>
        <v>1142</v>
      </c>
      <c r="ET47" s="46">
        <f t="shared" si="175"/>
        <v>680.6</v>
      </c>
      <c r="EU47" s="46">
        <f t="shared" si="175"/>
        <v>760.6</v>
      </c>
      <c r="EV47" s="46">
        <f t="shared" si="175"/>
        <v>1018.8</v>
      </c>
      <c r="EW47" s="46">
        <f t="shared" si="175"/>
        <v>1062.5999999999999</v>
      </c>
      <c r="EX47" s="46">
        <f t="shared" si="175"/>
        <v>580.4</v>
      </c>
      <c r="EY47" s="46">
        <f t="shared" si="175"/>
        <v>1000.6</v>
      </c>
      <c r="EZ47" s="46">
        <f t="shared" si="175"/>
        <v>972.2</v>
      </c>
      <c r="FA47" s="38"/>
      <c r="FB47" s="46">
        <f t="shared" ref="FB47:FM47" si="176">+FB48+FB55</f>
        <v>1186.8</v>
      </c>
      <c r="FC47" s="46">
        <f t="shared" si="176"/>
        <v>1082.4000000000001</v>
      </c>
      <c r="FD47" s="46">
        <f t="shared" si="176"/>
        <v>1738.2</v>
      </c>
      <c r="FE47" s="46">
        <f t="shared" si="176"/>
        <v>1265.5999999999999</v>
      </c>
      <c r="FF47" s="46">
        <f t="shared" si="176"/>
        <v>1587.2</v>
      </c>
      <c r="FG47" s="46">
        <f t="shared" si="176"/>
        <v>1529.2</v>
      </c>
      <c r="FH47" s="46">
        <f t="shared" si="176"/>
        <v>1586.2</v>
      </c>
      <c r="FI47" s="46">
        <f t="shared" si="176"/>
        <v>1704.4</v>
      </c>
      <c r="FJ47" s="46">
        <f t="shared" si="176"/>
        <v>608.20000000000005</v>
      </c>
      <c r="FK47" s="46">
        <f t="shared" si="176"/>
        <v>2005.4</v>
      </c>
      <c r="FL47" s="46">
        <f t="shared" si="176"/>
        <v>923.8</v>
      </c>
      <c r="FM47" s="46">
        <f t="shared" si="176"/>
        <v>1418.2</v>
      </c>
      <c r="FN47" s="38"/>
      <c r="FO47" s="46">
        <f t="shared" ref="FO47:FZ47" si="177">+FO48+FO55</f>
        <v>1172</v>
      </c>
      <c r="FP47" s="46">
        <f t="shared" si="177"/>
        <v>1336</v>
      </c>
      <c r="FQ47" s="46">
        <f t="shared" si="177"/>
        <v>929.6</v>
      </c>
      <c r="FR47" s="46">
        <f t="shared" si="177"/>
        <v>1679.2</v>
      </c>
      <c r="FS47" s="46">
        <f t="shared" si="177"/>
        <v>860</v>
      </c>
      <c r="FT47" s="46">
        <f t="shared" si="177"/>
        <v>1343.2</v>
      </c>
      <c r="FU47" s="46">
        <f t="shared" si="177"/>
        <v>1454.2</v>
      </c>
      <c r="FV47" s="46">
        <f t="shared" si="177"/>
        <v>2441</v>
      </c>
      <c r="FW47" s="46">
        <f t="shared" si="177"/>
        <v>2706.8</v>
      </c>
      <c r="FX47" s="46">
        <f t="shared" si="177"/>
        <v>3043.8</v>
      </c>
      <c r="FY47" s="46">
        <f t="shared" si="177"/>
        <v>3790.2</v>
      </c>
      <c r="FZ47" s="46">
        <f t="shared" si="177"/>
        <v>2572</v>
      </c>
      <c r="GA47" s="38"/>
      <c r="GB47" s="46">
        <f t="shared" ref="GB47:GM47" si="178">+GB48+GB55</f>
        <v>2052.8000000000002</v>
      </c>
      <c r="GC47" s="46">
        <f t="shared" si="178"/>
        <v>3114.8</v>
      </c>
      <c r="GD47" s="46">
        <f t="shared" si="178"/>
        <v>4148.8</v>
      </c>
      <c r="GE47" s="46">
        <f t="shared" si="178"/>
        <v>3890</v>
      </c>
      <c r="GF47" s="46">
        <f t="shared" si="178"/>
        <v>2496</v>
      </c>
      <c r="GG47" s="46">
        <f t="shared" si="178"/>
        <v>3186.2</v>
      </c>
      <c r="GH47" s="46">
        <f t="shared" si="178"/>
        <v>3348.2</v>
      </c>
      <c r="GI47" s="46">
        <f t="shared" si="178"/>
        <v>3009.4</v>
      </c>
      <c r="GJ47" s="46">
        <f t="shared" si="178"/>
        <v>2803</v>
      </c>
      <c r="GK47" s="46">
        <f t="shared" si="178"/>
        <v>2767</v>
      </c>
      <c r="GL47" s="46">
        <f t="shared" si="178"/>
        <v>2794.2</v>
      </c>
      <c r="GM47" s="46">
        <f t="shared" si="178"/>
        <v>2760.6</v>
      </c>
      <c r="GN47" s="38"/>
      <c r="GO47" s="46">
        <f t="shared" ref="GO47:GY47" si="179">+GO48+GO55</f>
        <v>3283</v>
      </c>
      <c r="GP47" s="46">
        <f t="shared" si="179"/>
        <v>3845</v>
      </c>
      <c r="GQ47" s="46">
        <f t="shared" si="179"/>
        <v>3911</v>
      </c>
      <c r="GR47" s="46">
        <f t="shared" si="179"/>
        <v>3544</v>
      </c>
      <c r="GS47" s="46">
        <f t="shared" si="179"/>
        <v>2801</v>
      </c>
      <c r="GT47" s="46">
        <f t="shared" si="179"/>
        <v>1950</v>
      </c>
      <c r="GU47" s="46">
        <f t="shared" si="179"/>
        <v>2814</v>
      </c>
      <c r="GV47" s="46">
        <f t="shared" si="179"/>
        <v>3950</v>
      </c>
      <c r="GW47" s="46">
        <f t="shared" si="179"/>
        <v>4353</v>
      </c>
      <c r="GX47" s="46">
        <f t="shared" si="179"/>
        <v>6169</v>
      </c>
      <c r="GY47" s="46">
        <f t="shared" si="179"/>
        <v>4620</v>
      </c>
    </row>
    <row r="48" spans="1:207" x14ac:dyDescent="0.25">
      <c r="A48" s="4" t="s">
        <v>1</v>
      </c>
      <c r="B48" s="33" t="s">
        <v>21</v>
      </c>
      <c r="C48" s="45">
        <f>SUM(C49:C54)</f>
        <v>0</v>
      </c>
      <c r="D48" s="45">
        <f t="shared" ref="D48:M48" si="180">SUM(D49:D54)</f>
        <v>0</v>
      </c>
      <c r="E48" s="45">
        <f t="shared" si="180"/>
        <v>0</v>
      </c>
      <c r="F48" s="45">
        <f t="shared" si="180"/>
        <v>0</v>
      </c>
      <c r="G48" s="45">
        <f t="shared" si="180"/>
        <v>0</v>
      </c>
      <c r="H48" s="45">
        <f t="shared" si="180"/>
        <v>0</v>
      </c>
      <c r="I48" s="45">
        <f t="shared" si="180"/>
        <v>0</v>
      </c>
      <c r="J48" s="45">
        <f t="shared" si="180"/>
        <v>0</v>
      </c>
      <c r="K48" s="45">
        <f t="shared" si="180"/>
        <v>0</v>
      </c>
      <c r="L48" s="45">
        <f t="shared" si="180"/>
        <v>0</v>
      </c>
      <c r="M48" s="45">
        <f t="shared" si="180"/>
        <v>4763</v>
      </c>
      <c r="N48" s="38"/>
      <c r="O48" s="45">
        <f>SUM(O49:O54)</f>
        <v>0</v>
      </c>
      <c r="P48" s="45">
        <f t="shared" ref="P48:Z48" si="181">SUM(P49:P54)</f>
        <v>0</v>
      </c>
      <c r="Q48" s="45">
        <f t="shared" si="181"/>
        <v>0</v>
      </c>
      <c r="R48" s="45">
        <f t="shared" si="181"/>
        <v>0</v>
      </c>
      <c r="S48" s="45">
        <f t="shared" si="181"/>
        <v>0</v>
      </c>
      <c r="T48" s="45">
        <f t="shared" si="181"/>
        <v>0</v>
      </c>
      <c r="U48" s="45">
        <f t="shared" si="181"/>
        <v>0</v>
      </c>
      <c r="V48" s="45">
        <f t="shared" si="181"/>
        <v>6428</v>
      </c>
      <c r="W48" s="45">
        <f t="shared" si="181"/>
        <v>6819</v>
      </c>
      <c r="X48" s="45">
        <f t="shared" si="181"/>
        <v>6596</v>
      </c>
      <c r="Y48" s="45">
        <f t="shared" si="181"/>
        <v>5100</v>
      </c>
      <c r="Z48" s="45">
        <f t="shared" si="181"/>
        <v>5696</v>
      </c>
      <c r="AA48" s="38"/>
      <c r="AB48" s="45">
        <f>+AB49+AB50+AB51+AB52+AB53+AB54</f>
        <v>5065</v>
      </c>
      <c r="AC48" s="46">
        <f>SUM(AC49:AC54)</f>
        <v>1847</v>
      </c>
      <c r="AD48" s="46">
        <f t="shared" ref="AD48:AM48" si="182">SUM(AD49:AD54)</f>
        <v>5082</v>
      </c>
      <c r="AE48" s="46">
        <f t="shared" si="182"/>
        <v>4528</v>
      </c>
      <c r="AF48" s="46">
        <f t="shared" si="182"/>
        <v>3440</v>
      </c>
      <c r="AG48" s="46">
        <f t="shared" si="182"/>
        <v>3997</v>
      </c>
      <c r="AH48" s="46">
        <f t="shared" si="182"/>
        <v>4143</v>
      </c>
      <c r="AI48" s="46">
        <f t="shared" si="182"/>
        <v>4447</v>
      </c>
      <c r="AJ48" s="46">
        <f t="shared" si="182"/>
        <v>3298</v>
      </c>
      <c r="AK48" s="46">
        <f t="shared" si="182"/>
        <v>3600</v>
      </c>
      <c r="AL48" s="46">
        <f t="shared" si="182"/>
        <v>3254</v>
      </c>
      <c r="AM48" s="46">
        <f t="shared" si="182"/>
        <v>2421</v>
      </c>
      <c r="AN48" s="38"/>
      <c r="AO48" s="46">
        <f>SUM(AO49:AO54)</f>
        <v>3119</v>
      </c>
      <c r="AP48" s="46">
        <f t="shared" ref="AP48:AZ48" si="183">SUM(AP49:AP54)</f>
        <v>2872</v>
      </c>
      <c r="AQ48" s="46">
        <f t="shared" si="183"/>
        <v>3962</v>
      </c>
      <c r="AR48" s="46">
        <f t="shared" si="183"/>
        <v>2932</v>
      </c>
      <c r="AS48" s="46">
        <f t="shared" si="183"/>
        <v>2095</v>
      </c>
      <c r="AT48" s="46">
        <f t="shared" si="183"/>
        <v>1133</v>
      </c>
      <c r="AU48" s="46">
        <f t="shared" si="183"/>
        <v>1592</v>
      </c>
      <c r="AV48" s="46">
        <f t="shared" si="183"/>
        <v>3383</v>
      </c>
      <c r="AW48" s="46">
        <f t="shared" si="183"/>
        <v>2067</v>
      </c>
      <c r="AX48" s="46">
        <f t="shared" si="183"/>
        <v>1608</v>
      </c>
      <c r="AY48" s="46">
        <f t="shared" si="183"/>
        <v>1980</v>
      </c>
      <c r="AZ48" s="46">
        <f t="shared" si="183"/>
        <v>1189</v>
      </c>
      <c r="BA48" s="38"/>
      <c r="BB48" s="50">
        <f>SUM(BB49:BB54)</f>
        <v>2775</v>
      </c>
      <c r="BC48" s="46">
        <f t="shared" ref="BC48:BM48" si="184">SUM(BC49:BC54)</f>
        <v>2115</v>
      </c>
      <c r="BD48" s="46">
        <f t="shared" si="184"/>
        <v>3644</v>
      </c>
      <c r="BE48" s="46">
        <f t="shared" si="184"/>
        <v>2493</v>
      </c>
      <c r="BF48" s="46">
        <f t="shared" si="184"/>
        <v>1857</v>
      </c>
      <c r="BG48" s="46">
        <f t="shared" si="184"/>
        <v>1235</v>
      </c>
      <c r="BH48" s="46">
        <f t="shared" si="184"/>
        <v>3094</v>
      </c>
      <c r="BI48" s="46">
        <f t="shared" si="184"/>
        <v>2437</v>
      </c>
      <c r="BJ48" s="46">
        <f t="shared" si="184"/>
        <v>1893</v>
      </c>
      <c r="BK48" s="46">
        <f t="shared" si="184"/>
        <v>1783</v>
      </c>
      <c r="BL48" s="46">
        <f>SUM(BL49:BL54)</f>
        <v>1822</v>
      </c>
      <c r="BM48" s="46">
        <f t="shared" si="184"/>
        <v>1538</v>
      </c>
      <c r="BN48" s="38"/>
      <c r="BO48" s="50">
        <f>SUM(BO49:BO54)</f>
        <v>2667</v>
      </c>
      <c r="BP48" s="46">
        <f t="shared" ref="BP48:BX48" si="185">SUM(BP49:BP54)</f>
        <v>1788</v>
      </c>
      <c r="BQ48" s="46">
        <f t="shared" si="185"/>
        <v>2248</v>
      </c>
      <c r="BR48" s="46">
        <f t="shared" si="185"/>
        <v>1162</v>
      </c>
      <c r="BS48" s="46">
        <f t="shared" si="185"/>
        <v>1993</v>
      </c>
      <c r="BT48" s="46">
        <f t="shared" si="185"/>
        <v>1582.5</v>
      </c>
      <c r="BU48" s="46">
        <f t="shared" si="185"/>
        <v>1984.5</v>
      </c>
      <c r="BV48" s="46">
        <f t="shared" si="185"/>
        <v>1770</v>
      </c>
      <c r="BW48" s="46">
        <f t="shared" si="185"/>
        <v>1922.89</v>
      </c>
      <c r="BX48" s="46">
        <f t="shared" si="185"/>
        <v>1337</v>
      </c>
      <c r="BY48" s="46">
        <f>SUM(BY49:BY54)</f>
        <v>1568</v>
      </c>
      <c r="BZ48" s="46">
        <f>SUM(BZ49:BZ54)</f>
        <v>1519</v>
      </c>
      <c r="CA48" s="38"/>
      <c r="CB48" s="50">
        <f>SUM(CB49:CB54)</f>
        <v>1105.5</v>
      </c>
      <c r="CC48" s="46">
        <f t="shared" ref="CC48:CK48" si="186">SUM(CC49:CC54)</f>
        <v>1456.8</v>
      </c>
      <c r="CD48" s="46">
        <f t="shared" si="186"/>
        <v>2296</v>
      </c>
      <c r="CE48" s="46">
        <f t="shared" si="186"/>
        <v>1127</v>
      </c>
      <c r="CF48" s="46">
        <f t="shared" si="186"/>
        <v>1481</v>
      </c>
      <c r="CG48" s="46">
        <f t="shared" si="186"/>
        <v>1371</v>
      </c>
      <c r="CH48" s="46">
        <f t="shared" si="186"/>
        <v>51</v>
      </c>
      <c r="CI48" s="46">
        <f t="shared" si="186"/>
        <v>2046</v>
      </c>
      <c r="CJ48" s="46">
        <f t="shared" si="186"/>
        <v>1224</v>
      </c>
      <c r="CK48" s="46">
        <f t="shared" si="186"/>
        <v>894</v>
      </c>
      <c r="CL48" s="46">
        <f>SUM(CL49:CL54)</f>
        <v>779</v>
      </c>
      <c r="CM48" s="46">
        <f>SUM(CM49:CM54)</f>
        <v>1765.5</v>
      </c>
      <c r="CN48" s="38"/>
      <c r="CO48" s="46">
        <f>SUM(CO49:CO54)</f>
        <v>349</v>
      </c>
      <c r="CP48" s="46">
        <f>SUM(CP49:CP54)</f>
        <v>759</v>
      </c>
      <c r="CQ48" s="46">
        <f>SUM(CQ49:CQ54)</f>
        <v>2481</v>
      </c>
      <c r="CR48" s="46">
        <f>SUM(CR49:CR54)</f>
        <v>719</v>
      </c>
      <c r="CS48" s="46">
        <f>SUM(CS49:CS54)</f>
        <v>880</v>
      </c>
      <c r="CT48" s="46">
        <f t="shared" ref="CT48:CY48" si="187">SUM(CT49:CT54)</f>
        <v>806</v>
      </c>
      <c r="CU48" s="46">
        <f t="shared" si="187"/>
        <v>791</v>
      </c>
      <c r="CV48" s="46">
        <f t="shared" si="187"/>
        <v>536</v>
      </c>
      <c r="CW48" s="46">
        <f t="shared" si="187"/>
        <v>976</v>
      </c>
      <c r="CX48" s="46">
        <f t="shared" si="187"/>
        <v>689</v>
      </c>
      <c r="CY48" s="46">
        <f t="shared" si="187"/>
        <v>721</v>
      </c>
      <c r="CZ48" s="46">
        <f>SUM(CZ49:CZ54)</f>
        <v>688</v>
      </c>
      <c r="DA48" s="38"/>
      <c r="DB48" s="46">
        <f t="shared" ref="DB48:DM48" si="188">SUM(DB49:DB54)</f>
        <v>3996</v>
      </c>
      <c r="DC48" s="46">
        <f t="shared" si="188"/>
        <v>670</v>
      </c>
      <c r="DD48" s="46">
        <f t="shared" si="188"/>
        <v>590</v>
      </c>
      <c r="DE48" s="46">
        <f t="shared" si="188"/>
        <v>26</v>
      </c>
      <c r="DF48" s="46">
        <f t="shared" si="188"/>
        <v>2346</v>
      </c>
      <c r="DG48" s="46">
        <f t="shared" si="188"/>
        <v>88</v>
      </c>
      <c r="DH48" s="46">
        <f t="shared" si="188"/>
        <v>88</v>
      </c>
      <c r="DI48" s="46">
        <f t="shared" si="188"/>
        <v>188</v>
      </c>
      <c r="DJ48" s="46">
        <f t="shared" si="188"/>
        <v>208</v>
      </c>
      <c r="DK48" s="46">
        <f t="shared" si="188"/>
        <v>953.5</v>
      </c>
      <c r="DL48" s="46">
        <f t="shared" si="188"/>
        <v>1200</v>
      </c>
      <c r="DM48" s="46">
        <f t="shared" si="188"/>
        <v>728</v>
      </c>
      <c r="DN48" s="38"/>
      <c r="DO48" s="46">
        <f t="shared" ref="DO48:DZ48" si="189">SUM(DO49:DO54)</f>
        <v>610</v>
      </c>
      <c r="DP48" s="46">
        <f t="shared" si="189"/>
        <v>594</v>
      </c>
      <c r="DQ48" s="46">
        <f t="shared" si="189"/>
        <v>496</v>
      </c>
      <c r="DR48" s="46">
        <f t="shared" si="189"/>
        <v>288</v>
      </c>
      <c r="DS48" s="46">
        <f t="shared" si="189"/>
        <v>316.8</v>
      </c>
      <c r="DT48" s="46">
        <f t="shared" si="189"/>
        <v>242</v>
      </c>
      <c r="DU48" s="46">
        <f t="shared" si="189"/>
        <v>358</v>
      </c>
      <c r="DV48" s="46">
        <f t="shared" si="189"/>
        <v>428</v>
      </c>
      <c r="DW48" s="46">
        <f t="shared" si="189"/>
        <v>281.5</v>
      </c>
      <c r="DX48" s="46">
        <f t="shared" si="189"/>
        <v>1112</v>
      </c>
      <c r="DY48" s="46">
        <f t="shared" si="189"/>
        <v>525</v>
      </c>
      <c r="DZ48" s="46">
        <f t="shared" si="189"/>
        <v>404</v>
      </c>
      <c r="EA48" s="38"/>
      <c r="EB48" s="46">
        <f t="shared" ref="EB48:EM48" si="190">SUM(EB49:EB54)</f>
        <v>692</v>
      </c>
      <c r="EC48" s="46">
        <f t="shared" si="190"/>
        <v>629</v>
      </c>
      <c r="ED48" s="46">
        <f t="shared" si="190"/>
        <v>496</v>
      </c>
      <c r="EE48" s="46">
        <f t="shared" si="190"/>
        <v>753</v>
      </c>
      <c r="EF48" s="46">
        <f t="shared" si="190"/>
        <v>753</v>
      </c>
      <c r="EG48" s="46">
        <f t="shared" si="190"/>
        <v>616</v>
      </c>
      <c r="EH48" s="46">
        <f t="shared" si="190"/>
        <v>835</v>
      </c>
      <c r="EI48" s="46">
        <f t="shared" si="190"/>
        <v>489</v>
      </c>
      <c r="EJ48" s="46">
        <f t="shared" si="190"/>
        <v>303</v>
      </c>
      <c r="EK48" s="46">
        <f t="shared" si="190"/>
        <v>217</v>
      </c>
      <c r="EL48" s="46">
        <f t="shared" si="190"/>
        <v>296</v>
      </c>
      <c r="EM48" s="46">
        <f t="shared" si="190"/>
        <v>204</v>
      </c>
      <c r="EN48" s="38"/>
      <c r="EO48" s="46">
        <f t="shared" ref="EO48:EZ48" si="191">SUM(EO49:EO54)</f>
        <v>310</v>
      </c>
      <c r="EP48" s="46">
        <f t="shared" si="191"/>
        <v>161</v>
      </c>
      <c r="EQ48" s="46">
        <f t="shared" si="191"/>
        <v>231</v>
      </c>
      <c r="ER48" s="46">
        <f t="shared" si="191"/>
        <v>272</v>
      </c>
      <c r="ES48" s="46">
        <f t="shared" si="191"/>
        <v>107</v>
      </c>
      <c r="ET48" s="46">
        <f t="shared" si="191"/>
        <v>172</v>
      </c>
      <c r="EU48" s="46">
        <f t="shared" si="191"/>
        <v>298</v>
      </c>
      <c r="EV48" s="46">
        <f t="shared" si="191"/>
        <v>379</v>
      </c>
      <c r="EW48" s="46">
        <f t="shared" si="191"/>
        <v>252</v>
      </c>
      <c r="EX48" s="46">
        <f t="shared" si="191"/>
        <v>209</v>
      </c>
      <c r="EY48" s="46">
        <f t="shared" si="191"/>
        <v>202</v>
      </c>
      <c r="EZ48" s="46">
        <f t="shared" si="191"/>
        <v>261</v>
      </c>
      <c r="FA48" s="38"/>
      <c r="FB48" s="46">
        <f t="shared" ref="FB48:FM48" si="192">SUM(FB49:FB54)</f>
        <v>356</v>
      </c>
      <c r="FC48" s="46">
        <f t="shared" si="192"/>
        <v>326</v>
      </c>
      <c r="FD48" s="46">
        <f t="shared" si="192"/>
        <v>317</v>
      </c>
      <c r="FE48" s="46">
        <f t="shared" si="192"/>
        <v>310</v>
      </c>
      <c r="FF48" s="46">
        <f t="shared" si="192"/>
        <v>274</v>
      </c>
      <c r="FG48" s="46">
        <f t="shared" si="192"/>
        <v>245</v>
      </c>
      <c r="FH48" s="46">
        <f t="shared" si="192"/>
        <v>173</v>
      </c>
      <c r="FI48" s="46">
        <f t="shared" si="192"/>
        <v>110</v>
      </c>
      <c r="FJ48" s="46">
        <f t="shared" si="192"/>
        <v>107</v>
      </c>
      <c r="FK48" s="46">
        <f t="shared" si="192"/>
        <v>463</v>
      </c>
      <c r="FL48" s="46">
        <f t="shared" si="192"/>
        <v>108</v>
      </c>
      <c r="FM48" s="46">
        <f t="shared" si="192"/>
        <v>105</v>
      </c>
      <c r="FN48" s="38"/>
      <c r="FO48" s="46">
        <f t="shared" ref="FO48:FZ48" si="193">SUM(FO49:FO54)</f>
        <v>129</v>
      </c>
      <c r="FP48" s="46">
        <f t="shared" si="193"/>
        <v>199</v>
      </c>
      <c r="FQ48" s="46">
        <f t="shared" si="193"/>
        <v>88</v>
      </c>
      <c r="FR48" s="46">
        <f t="shared" si="193"/>
        <v>267</v>
      </c>
      <c r="FS48" s="46">
        <f t="shared" si="193"/>
        <v>214</v>
      </c>
      <c r="FT48" s="46">
        <f t="shared" si="193"/>
        <v>197</v>
      </c>
      <c r="FU48" s="46">
        <f t="shared" si="193"/>
        <v>100</v>
      </c>
      <c r="FV48" s="46">
        <f t="shared" si="193"/>
        <v>107</v>
      </c>
      <c r="FW48" s="46">
        <f t="shared" si="193"/>
        <v>390</v>
      </c>
      <c r="FX48" s="46">
        <f t="shared" si="193"/>
        <v>390</v>
      </c>
      <c r="FY48" s="46">
        <f t="shared" si="193"/>
        <v>336</v>
      </c>
      <c r="FZ48" s="46">
        <f t="shared" si="193"/>
        <v>109</v>
      </c>
      <c r="GA48" s="38"/>
      <c r="GB48" s="46">
        <f t="shared" ref="GB48:GM48" si="194">SUM(GB49:GB54)</f>
        <v>147</v>
      </c>
      <c r="GC48" s="46">
        <f t="shared" si="194"/>
        <v>459</v>
      </c>
      <c r="GD48" s="46">
        <f t="shared" si="194"/>
        <v>453</v>
      </c>
      <c r="GE48" s="46">
        <f t="shared" si="194"/>
        <v>273</v>
      </c>
      <c r="GF48" s="46">
        <f t="shared" si="194"/>
        <v>67</v>
      </c>
      <c r="GG48" s="46">
        <f t="shared" si="194"/>
        <v>323</v>
      </c>
      <c r="GH48" s="46">
        <f t="shared" si="194"/>
        <v>264</v>
      </c>
      <c r="GI48" s="46">
        <f t="shared" si="194"/>
        <v>171</v>
      </c>
      <c r="GJ48" s="46">
        <f t="shared" si="194"/>
        <v>163</v>
      </c>
      <c r="GK48" s="46">
        <f t="shared" si="194"/>
        <v>69</v>
      </c>
      <c r="GL48" s="46">
        <f t="shared" si="194"/>
        <v>260</v>
      </c>
      <c r="GM48" s="46">
        <f t="shared" si="194"/>
        <v>159</v>
      </c>
      <c r="GN48" s="38"/>
      <c r="GO48" s="46">
        <f t="shared" ref="GO48:GY48" si="195">SUM(GO49:GO54)</f>
        <v>176</v>
      </c>
      <c r="GP48" s="46">
        <f t="shared" si="195"/>
        <v>199</v>
      </c>
      <c r="GQ48" s="46">
        <f t="shared" si="195"/>
        <v>121</v>
      </c>
      <c r="GR48" s="46">
        <f t="shared" si="195"/>
        <v>125</v>
      </c>
      <c r="GS48" s="46">
        <f t="shared" si="195"/>
        <v>138</v>
      </c>
      <c r="GT48" s="46">
        <f t="shared" si="195"/>
        <v>118</v>
      </c>
      <c r="GU48" s="46">
        <f t="shared" si="195"/>
        <v>117</v>
      </c>
      <c r="GV48" s="46">
        <f t="shared" si="195"/>
        <v>205</v>
      </c>
      <c r="GW48" s="46">
        <f t="shared" si="195"/>
        <v>248</v>
      </c>
      <c r="GX48" s="46">
        <f t="shared" si="195"/>
        <v>89</v>
      </c>
      <c r="GY48" s="46">
        <f t="shared" si="195"/>
        <v>133</v>
      </c>
    </row>
    <row r="49" spans="1:207" x14ac:dyDescent="0.25">
      <c r="A49" s="3" t="s">
        <v>2</v>
      </c>
      <c r="B49" s="34" t="s">
        <v>21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1193</v>
      </c>
      <c r="N49" s="38"/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4">
        <v>1224</v>
      </c>
      <c r="W49" s="44">
        <v>1783</v>
      </c>
      <c r="X49" s="44">
        <v>1711</v>
      </c>
      <c r="Y49" s="44">
        <v>1183</v>
      </c>
      <c r="Z49" s="44">
        <v>1695</v>
      </c>
      <c r="AA49" s="38"/>
      <c r="AB49" s="44">
        <v>1594</v>
      </c>
      <c r="AC49" s="48">
        <v>563</v>
      </c>
      <c r="AD49" s="48">
        <v>1709</v>
      </c>
      <c r="AE49" s="48">
        <v>1856</v>
      </c>
      <c r="AF49" s="48">
        <v>1367</v>
      </c>
      <c r="AG49" s="48">
        <v>1692</v>
      </c>
      <c r="AH49" s="48">
        <v>1336</v>
      </c>
      <c r="AI49" s="48">
        <v>1830</v>
      </c>
      <c r="AJ49" s="48">
        <v>1660</v>
      </c>
      <c r="AK49" s="48">
        <v>1640</v>
      </c>
      <c r="AL49" s="48">
        <v>1205</v>
      </c>
      <c r="AM49" s="48">
        <v>1062</v>
      </c>
      <c r="AN49" s="38"/>
      <c r="AO49" s="48">
        <v>1740</v>
      </c>
      <c r="AP49" s="48">
        <v>1589</v>
      </c>
      <c r="AQ49" s="48">
        <v>1836</v>
      </c>
      <c r="AR49" s="48">
        <v>1781</v>
      </c>
      <c r="AS49" s="48">
        <v>968</v>
      </c>
      <c r="AT49" s="48">
        <v>626</v>
      </c>
      <c r="AU49" s="48">
        <v>685</v>
      </c>
      <c r="AV49" s="48">
        <v>2096</v>
      </c>
      <c r="AW49" s="48">
        <v>1245</v>
      </c>
      <c r="AX49" s="48">
        <v>1004</v>
      </c>
      <c r="AY49" s="48">
        <v>1362</v>
      </c>
      <c r="AZ49" s="48">
        <v>854</v>
      </c>
      <c r="BA49" s="38"/>
      <c r="BB49" s="20">
        <v>1708</v>
      </c>
      <c r="BC49" s="48">
        <v>1248</v>
      </c>
      <c r="BD49" s="48">
        <v>2366</v>
      </c>
      <c r="BE49" s="48">
        <v>1662</v>
      </c>
      <c r="BF49" s="48">
        <v>994</v>
      </c>
      <c r="BG49" s="48">
        <v>703</v>
      </c>
      <c r="BH49" s="48">
        <v>1785</v>
      </c>
      <c r="BI49" s="48">
        <v>1383</v>
      </c>
      <c r="BJ49" s="48">
        <v>1264</v>
      </c>
      <c r="BK49" s="48">
        <v>1051</v>
      </c>
      <c r="BL49" s="48">
        <v>1138</v>
      </c>
      <c r="BM49" s="48">
        <v>1012</v>
      </c>
      <c r="BN49" s="38"/>
      <c r="BO49" s="20">
        <v>1840</v>
      </c>
      <c r="BP49" s="48">
        <v>1196</v>
      </c>
      <c r="BQ49" s="48">
        <v>1764</v>
      </c>
      <c r="BR49" s="48">
        <v>893</v>
      </c>
      <c r="BS49" s="48">
        <v>1497.5</v>
      </c>
      <c r="BT49" s="48">
        <v>1097.5</v>
      </c>
      <c r="BU49" s="48">
        <v>1367</v>
      </c>
      <c r="BV49" s="48">
        <v>1321.5</v>
      </c>
      <c r="BW49" s="48">
        <v>1543.5</v>
      </c>
      <c r="BX49" s="48">
        <v>939.5</v>
      </c>
      <c r="BY49" s="48">
        <v>1078.5</v>
      </c>
      <c r="BZ49" s="48">
        <v>993</v>
      </c>
      <c r="CA49" s="38"/>
      <c r="CB49" s="20">
        <v>746.5</v>
      </c>
      <c r="CC49" s="48">
        <v>1172</v>
      </c>
      <c r="CD49" s="48">
        <v>1805.5</v>
      </c>
      <c r="CE49" s="48">
        <v>847</v>
      </c>
      <c r="CF49" s="48">
        <v>1149</v>
      </c>
      <c r="CG49" s="48">
        <v>852</v>
      </c>
      <c r="CH49" s="48">
        <v>43</v>
      </c>
      <c r="CI49" s="48">
        <v>1626</v>
      </c>
      <c r="CJ49" s="48">
        <v>939</v>
      </c>
      <c r="CK49" s="48">
        <v>645</v>
      </c>
      <c r="CL49" s="48">
        <v>609</v>
      </c>
      <c r="CM49" s="48">
        <v>1502.5</v>
      </c>
      <c r="CN49" s="38"/>
      <c r="CO49" s="48">
        <v>275</v>
      </c>
      <c r="CP49" s="48">
        <v>568</v>
      </c>
      <c r="CQ49" s="48">
        <v>1817</v>
      </c>
      <c r="CR49" s="48">
        <v>551</v>
      </c>
      <c r="CS49" s="48">
        <v>727</v>
      </c>
      <c r="CT49" s="48">
        <v>644</v>
      </c>
      <c r="CU49" s="48">
        <v>656</v>
      </c>
      <c r="CV49" s="48">
        <v>392</v>
      </c>
      <c r="CW49" s="48">
        <v>601</v>
      </c>
      <c r="CX49" s="48">
        <v>456</v>
      </c>
      <c r="CY49" s="48">
        <v>517</v>
      </c>
      <c r="CZ49" s="48">
        <v>439</v>
      </c>
      <c r="DA49" s="38"/>
      <c r="DB49" s="48">
        <v>3568.5</v>
      </c>
      <c r="DC49" s="48">
        <v>505</v>
      </c>
      <c r="DD49" s="48">
        <v>402</v>
      </c>
      <c r="DE49" s="48">
        <v>6</v>
      </c>
      <c r="DF49" s="48">
        <v>2341</v>
      </c>
      <c r="DG49" s="48">
        <v>52</v>
      </c>
      <c r="DH49" s="48">
        <v>30</v>
      </c>
      <c r="DI49" s="48">
        <v>86</v>
      </c>
      <c r="DJ49" s="48">
        <v>49</v>
      </c>
      <c r="DK49" s="48">
        <v>559</v>
      </c>
      <c r="DL49" s="48">
        <v>459</v>
      </c>
      <c r="DM49" s="48">
        <v>330</v>
      </c>
      <c r="DN49" s="38"/>
      <c r="DO49" s="48">
        <v>353</v>
      </c>
      <c r="DP49" s="48">
        <v>377</v>
      </c>
      <c r="DQ49" s="48">
        <v>376</v>
      </c>
      <c r="DR49" s="48">
        <v>182.5</v>
      </c>
      <c r="DS49" s="48">
        <v>208</v>
      </c>
      <c r="DT49" s="48">
        <v>181</v>
      </c>
      <c r="DU49" s="48">
        <v>289</v>
      </c>
      <c r="DV49" s="48">
        <v>357</v>
      </c>
      <c r="DW49" s="48">
        <v>195</v>
      </c>
      <c r="DX49" s="48">
        <v>1014</v>
      </c>
      <c r="DY49" s="48">
        <v>229</v>
      </c>
      <c r="DZ49" s="48">
        <v>238</v>
      </c>
      <c r="EA49" s="38"/>
      <c r="EB49" s="48">
        <v>434</v>
      </c>
      <c r="EC49" s="48">
        <v>401</v>
      </c>
      <c r="ED49" s="48">
        <v>242</v>
      </c>
      <c r="EE49" s="48">
        <v>362</v>
      </c>
      <c r="EF49" s="48">
        <v>300</v>
      </c>
      <c r="EG49" s="48">
        <v>231</v>
      </c>
      <c r="EH49" s="48">
        <v>523</v>
      </c>
      <c r="EI49" s="48">
        <v>319</v>
      </c>
      <c r="EJ49" s="48">
        <v>219</v>
      </c>
      <c r="EK49" s="48">
        <v>71</v>
      </c>
      <c r="EL49" s="48">
        <v>231</v>
      </c>
      <c r="EM49" s="48">
        <v>63</v>
      </c>
      <c r="EN49" s="38"/>
      <c r="EO49" s="48">
        <v>152</v>
      </c>
      <c r="EP49" s="48">
        <v>60</v>
      </c>
      <c r="EQ49" s="48">
        <v>106</v>
      </c>
      <c r="ER49" s="48">
        <v>74</v>
      </c>
      <c r="ES49" s="48">
        <v>36</v>
      </c>
      <c r="ET49" s="48">
        <v>66</v>
      </c>
      <c r="EU49" s="48">
        <v>140</v>
      </c>
      <c r="EV49" s="48">
        <v>150</v>
      </c>
      <c r="EW49" s="48">
        <v>70</v>
      </c>
      <c r="EX49" s="48">
        <v>53</v>
      </c>
      <c r="EY49" s="48">
        <v>87</v>
      </c>
      <c r="EZ49" s="48">
        <v>106</v>
      </c>
      <c r="FA49" s="38"/>
      <c r="FB49" s="48">
        <v>102</v>
      </c>
      <c r="FC49" s="48">
        <v>206</v>
      </c>
      <c r="FD49" s="48">
        <v>116</v>
      </c>
      <c r="FE49" s="48">
        <v>152</v>
      </c>
      <c r="FF49" s="48">
        <v>95</v>
      </c>
      <c r="FG49" s="48">
        <v>98</v>
      </c>
      <c r="FH49" s="48">
        <v>61</v>
      </c>
      <c r="FI49" s="48">
        <v>33</v>
      </c>
      <c r="FJ49" s="48">
        <v>51</v>
      </c>
      <c r="FK49" s="48">
        <v>195</v>
      </c>
      <c r="FL49" s="48">
        <v>31</v>
      </c>
      <c r="FM49" s="48">
        <v>15</v>
      </c>
      <c r="FN49" s="38"/>
      <c r="FO49" s="48">
        <v>10</v>
      </c>
      <c r="FP49" s="48">
        <v>48</v>
      </c>
      <c r="FQ49" s="48">
        <v>42</v>
      </c>
      <c r="FR49" s="48">
        <v>78</v>
      </c>
      <c r="FS49" s="48">
        <v>28</v>
      </c>
      <c r="FT49" s="48">
        <v>111</v>
      </c>
      <c r="FU49" s="48">
        <v>16</v>
      </c>
      <c r="FV49" s="48">
        <v>24</v>
      </c>
      <c r="FW49" s="48">
        <v>15</v>
      </c>
      <c r="FX49" s="48">
        <v>44</v>
      </c>
      <c r="FY49" s="48">
        <v>13</v>
      </c>
      <c r="FZ49" s="48">
        <v>22</v>
      </c>
      <c r="GA49" s="38"/>
      <c r="GB49" s="48">
        <v>36</v>
      </c>
      <c r="GC49" s="48">
        <v>143</v>
      </c>
      <c r="GD49" s="48">
        <v>103</v>
      </c>
      <c r="GE49" s="48">
        <v>135</v>
      </c>
      <c r="GF49" s="48">
        <v>33</v>
      </c>
      <c r="GG49" s="48">
        <v>58</v>
      </c>
      <c r="GH49" s="48">
        <v>77</v>
      </c>
      <c r="GI49" s="48">
        <v>14</v>
      </c>
      <c r="GJ49" s="48">
        <v>34</v>
      </c>
      <c r="GK49" s="48">
        <v>8</v>
      </c>
      <c r="GL49" s="48">
        <v>0</v>
      </c>
      <c r="GM49" s="48">
        <v>80</v>
      </c>
      <c r="GN49" s="38"/>
      <c r="GO49" s="48">
        <v>102</v>
      </c>
      <c r="GP49" s="48">
        <v>57</v>
      </c>
      <c r="GQ49" s="48">
        <v>44</v>
      </c>
      <c r="GR49" s="48">
        <v>37</v>
      </c>
      <c r="GS49" s="48">
        <v>27</v>
      </c>
      <c r="GT49" s="48">
        <v>20</v>
      </c>
      <c r="GU49" s="48">
        <v>22</v>
      </c>
      <c r="GV49" s="48">
        <v>29</v>
      </c>
      <c r="GW49" s="48">
        <v>10</v>
      </c>
      <c r="GX49" s="48">
        <v>0</v>
      </c>
      <c r="GY49" s="48">
        <v>20</v>
      </c>
    </row>
    <row r="50" spans="1:207" x14ac:dyDescent="0.25">
      <c r="A50" s="3" t="s">
        <v>3</v>
      </c>
      <c r="B50" s="34" t="s">
        <v>21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1720</v>
      </c>
      <c r="N50" s="38"/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4">
        <v>2794</v>
      </c>
      <c r="W50" s="44">
        <v>2849</v>
      </c>
      <c r="X50" s="44">
        <v>3077</v>
      </c>
      <c r="Y50" s="44">
        <v>2507</v>
      </c>
      <c r="Z50" s="44">
        <v>2569</v>
      </c>
      <c r="AA50" s="38"/>
      <c r="AB50" s="44">
        <v>2342</v>
      </c>
      <c r="AC50" s="48">
        <v>890</v>
      </c>
      <c r="AD50" s="48">
        <v>2181</v>
      </c>
      <c r="AE50" s="48">
        <v>1823</v>
      </c>
      <c r="AF50" s="48">
        <v>1508</v>
      </c>
      <c r="AG50" s="48">
        <v>1622</v>
      </c>
      <c r="AH50" s="48">
        <v>1947</v>
      </c>
      <c r="AI50" s="48">
        <v>1778</v>
      </c>
      <c r="AJ50" s="48">
        <v>1329</v>
      </c>
      <c r="AK50" s="48">
        <v>1624</v>
      </c>
      <c r="AL50" s="48">
        <v>1428</v>
      </c>
      <c r="AM50" s="48">
        <v>927</v>
      </c>
      <c r="AN50" s="38"/>
      <c r="AO50" s="48">
        <v>1115</v>
      </c>
      <c r="AP50" s="48">
        <v>960</v>
      </c>
      <c r="AQ50" s="48">
        <v>1434</v>
      </c>
      <c r="AR50" s="48">
        <v>909</v>
      </c>
      <c r="AS50" s="48">
        <v>465</v>
      </c>
      <c r="AT50" s="48">
        <v>300</v>
      </c>
      <c r="AU50" s="48">
        <v>542</v>
      </c>
      <c r="AV50" s="48">
        <v>917</v>
      </c>
      <c r="AW50" s="48">
        <v>522</v>
      </c>
      <c r="AX50" s="48">
        <v>441</v>
      </c>
      <c r="AY50" s="48">
        <v>449</v>
      </c>
      <c r="AZ50" s="48">
        <v>274</v>
      </c>
      <c r="BA50" s="38"/>
      <c r="BB50" s="20">
        <v>762</v>
      </c>
      <c r="BC50" s="48">
        <v>525</v>
      </c>
      <c r="BD50" s="48">
        <v>992</v>
      </c>
      <c r="BE50" s="48">
        <v>616</v>
      </c>
      <c r="BF50" s="48">
        <v>620</v>
      </c>
      <c r="BG50" s="48">
        <v>327</v>
      </c>
      <c r="BH50" s="48">
        <v>618</v>
      </c>
      <c r="BI50" s="48">
        <v>669</v>
      </c>
      <c r="BJ50" s="48">
        <v>394</v>
      </c>
      <c r="BK50" s="48">
        <v>437</v>
      </c>
      <c r="BL50" s="48">
        <v>447</v>
      </c>
      <c r="BM50" s="48">
        <v>391</v>
      </c>
      <c r="BN50" s="38"/>
      <c r="BO50" s="20">
        <v>711</v>
      </c>
      <c r="BP50" s="48">
        <v>433</v>
      </c>
      <c r="BQ50" s="48">
        <v>374</v>
      </c>
      <c r="BR50" s="48">
        <v>197</v>
      </c>
      <c r="BS50" s="48">
        <v>331.5</v>
      </c>
      <c r="BT50" s="48">
        <v>224</v>
      </c>
      <c r="BU50" s="48">
        <v>483.5</v>
      </c>
      <c r="BV50" s="48">
        <v>382.5</v>
      </c>
      <c r="BW50" s="48">
        <v>267</v>
      </c>
      <c r="BX50" s="48">
        <v>326.5</v>
      </c>
      <c r="BY50" s="48">
        <v>373.5</v>
      </c>
      <c r="BZ50" s="48">
        <v>445</v>
      </c>
      <c r="CA50" s="38"/>
      <c r="CB50" s="20">
        <v>194.5</v>
      </c>
      <c r="CC50" s="48">
        <v>195.5</v>
      </c>
      <c r="CD50" s="48">
        <v>412.5</v>
      </c>
      <c r="CE50" s="48">
        <v>242</v>
      </c>
      <c r="CF50" s="48">
        <v>267</v>
      </c>
      <c r="CG50" s="48">
        <v>436</v>
      </c>
      <c r="CH50" s="48">
        <v>8</v>
      </c>
      <c r="CI50" s="48">
        <v>361</v>
      </c>
      <c r="CJ50" s="48">
        <v>208</v>
      </c>
      <c r="CK50" s="48">
        <v>170</v>
      </c>
      <c r="CL50" s="48">
        <v>159</v>
      </c>
      <c r="CM50" s="48">
        <v>243</v>
      </c>
      <c r="CN50" s="38"/>
      <c r="CO50" s="48">
        <v>52.5</v>
      </c>
      <c r="CP50" s="48">
        <v>163</v>
      </c>
      <c r="CQ50" s="48">
        <v>488</v>
      </c>
      <c r="CR50" s="48">
        <v>120</v>
      </c>
      <c r="CS50" s="48">
        <v>119</v>
      </c>
      <c r="CT50" s="48">
        <v>121</v>
      </c>
      <c r="CU50" s="48">
        <v>89</v>
      </c>
      <c r="CV50" s="48">
        <v>92</v>
      </c>
      <c r="CW50" s="48">
        <v>199</v>
      </c>
      <c r="CX50" s="48">
        <v>96</v>
      </c>
      <c r="CY50" s="48">
        <v>152</v>
      </c>
      <c r="CZ50" s="48">
        <v>200</v>
      </c>
      <c r="DA50" s="38"/>
      <c r="DB50" s="48">
        <v>279.7</v>
      </c>
      <c r="DC50" s="48">
        <v>139</v>
      </c>
      <c r="DD50" s="48">
        <v>130</v>
      </c>
      <c r="DE50" s="48">
        <v>15</v>
      </c>
      <c r="DF50" s="48">
        <v>0</v>
      </c>
      <c r="DG50" s="48">
        <v>31</v>
      </c>
      <c r="DH50" s="48">
        <v>35</v>
      </c>
      <c r="DI50" s="48">
        <v>77</v>
      </c>
      <c r="DJ50" s="48">
        <v>154</v>
      </c>
      <c r="DK50" s="48">
        <v>288</v>
      </c>
      <c r="DL50" s="48">
        <v>361</v>
      </c>
      <c r="DM50" s="48">
        <v>204</v>
      </c>
      <c r="DN50" s="38"/>
      <c r="DO50" s="48">
        <v>145</v>
      </c>
      <c r="DP50" s="48">
        <v>113</v>
      </c>
      <c r="DQ50" s="48">
        <v>93</v>
      </c>
      <c r="DR50" s="48">
        <v>61.5</v>
      </c>
      <c r="DS50" s="48">
        <v>74</v>
      </c>
      <c r="DT50" s="48">
        <v>32</v>
      </c>
      <c r="DU50" s="48">
        <v>30</v>
      </c>
      <c r="DV50" s="48">
        <v>64</v>
      </c>
      <c r="DW50" s="48">
        <v>36</v>
      </c>
      <c r="DX50" s="48">
        <v>46</v>
      </c>
      <c r="DY50" s="48">
        <v>200</v>
      </c>
      <c r="DZ50" s="48">
        <v>107</v>
      </c>
      <c r="EA50" s="38"/>
      <c r="EB50" s="48">
        <v>136</v>
      </c>
      <c r="EC50" s="48">
        <v>143</v>
      </c>
      <c r="ED50" s="48">
        <v>67</v>
      </c>
      <c r="EE50" s="48">
        <v>151</v>
      </c>
      <c r="EF50" s="48">
        <v>54</v>
      </c>
      <c r="EG50" s="48">
        <v>71</v>
      </c>
      <c r="EH50" s="48">
        <v>69</v>
      </c>
      <c r="EI50" s="48">
        <v>81</v>
      </c>
      <c r="EJ50" s="48">
        <v>48</v>
      </c>
      <c r="EK50" s="48">
        <v>65</v>
      </c>
      <c r="EL50" s="48">
        <v>45</v>
      </c>
      <c r="EM50" s="48">
        <v>101</v>
      </c>
      <c r="EN50" s="38"/>
      <c r="EO50" s="48">
        <v>141</v>
      </c>
      <c r="EP50" s="48">
        <v>53</v>
      </c>
      <c r="EQ50" s="48">
        <v>80</v>
      </c>
      <c r="ER50" s="48">
        <v>83</v>
      </c>
      <c r="ES50" s="48">
        <v>47</v>
      </c>
      <c r="ET50" s="48">
        <v>65</v>
      </c>
      <c r="EU50" s="48">
        <v>89</v>
      </c>
      <c r="EV50" s="48">
        <v>111</v>
      </c>
      <c r="EW50" s="48">
        <v>92</v>
      </c>
      <c r="EX50" s="48">
        <v>71</v>
      </c>
      <c r="EY50" s="48">
        <v>55</v>
      </c>
      <c r="EZ50" s="48">
        <v>45</v>
      </c>
      <c r="FA50" s="38"/>
      <c r="FB50" s="48">
        <v>131</v>
      </c>
      <c r="FC50" s="48">
        <v>68</v>
      </c>
      <c r="FD50" s="48">
        <v>96</v>
      </c>
      <c r="FE50" s="48">
        <v>87</v>
      </c>
      <c r="FF50" s="48">
        <v>80</v>
      </c>
      <c r="FG50" s="48">
        <v>20</v>
      </c>
      <c r="FH50" s="48">
        <v>32</v>
      </c>
      <c r="FI50" s="48">
        <v>45</v>
      </c>
      <c r="FJ50" s="48">
        <v>10</v>
      </c>
      <c r="FK50" s="48">
        <v>131</v>
      </c>
      <c r="FL50" s="48">
        <v>35</v>
      </c>
      <c r="FM50" s="48">
        <v>41</v>
      </c>
      <c r="FN50" s="38"/>
      <c r="FO50" s="48">
        <v>39</v>
      </c>
      <c r="FP50" s="48">
        <v>80</v>
      </c>
      <c r="FQ50" s="48">
        <v>23</v>
      </c>
      <c r="FR50" s="48">
        <v>130</v>
      </c>
      <c r="FS50" s="48">
        <v>61</v>
      </c>
      <c r="FT50" s="48">
        <v>60</v>
      </c>
      <c r="FU50" s="48">
        <v>39</v>
      </c>
      <c r="FV50" s="48">
        <v>39</v>
      </c>
      <c r="FW50" s="48">
        <v>179</v>
      </c>
      <c r="FX50" s="48">
        <v>195</v>
      </c>
      <c r="FY50" s="48">
        <v>107</v>
      </c>
      <c r="FZ50" s="48">
        <v>55</v>
      </c>
      <c r="GA50" s="38"/>
      <c r="GB50" s="48">
        <v>58</v>
      </c>
      <c r="GC50" s="48">
        <v>210</v>
      </c>
      <c r="GD50" s="48">
        <v>158</v>
      </c>
      <c r="GE50" s="48">
        <v>74</v>
      </c>
      <c r="GF50" s="48">
        <v>10</v>
      </c>
      <c r="GG50" s="48">
        <v>182</v>
      </c>
      <c r="GH50" s="48">
        <v>44</v>
      </c>
      <c r="GI50" s="48">
        <v>57</v>
      </c>
      <c r="GJ50" s="48">
        <v>59</v>
      </c>
      <c r="GK50" s="48">
        <v>22</v>
      </c>
      <c r="GL50" s="48">
        <v>38</v>
      </c>
      <c r="GM50" s="48">
        <v>0</v>
      </c>
      <c r="GN50" s="38"/>
      <c r="GO50" s="48">
        <v>20</v>
      </c>
      <c r="GP50" s="48">
        <v>24</v>
      </c>
      <c r="GQ50" s="48">
        <v>28</v>
      </c>
      <c r="GR50" s="48">
        <v>68</v>
      </c>
      <c r="GS50" s="48">
        <v>53</v>
      </c>
      <c r="GT50" s="48">
        <v>22</v>
      </c>
      <c r="GU50" s="48">
        <v>64</v>
      </c>
      <c r="GV50" s="48">
        <v>48</v>
      </c>
      <c r="GW50" s="48">
        <v>67</v>
      </c>
      <c r="GX50" s="48">
        <v>5</v>
      </c>
      <c r="GY50" s="48">
        <v>17</v>
      </c>
    </row>
    <row r="51" spans="1:207" x14ac:dyDescent="0.25">
      <c r="A51" s="3" t="s">
        <v>4</v>
      </c>
      <c r="B51" s="34" t="s">
        <v>21</v>
      </c>
      <c r="C51" s="43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1219</v>
      </c>
      <c r="N51" s="38"/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4">
        <v>1877</v>
      </c>
      <c r="W51" s="44">
        <v>1674</v>
      </c>
      <c r="X51" s="44">
        <v>1482</v>
      </c>
      <c r="Y51" s="44">
        <v>870</v>
      </c>
      <c r="Z51" s="44">
        <v>878</v>
      </c>
      <c r="AA51" s="38"/>
      <c r="AB51" s="44">
        <v>814</v>
      </c>
      <c r="AC51" s="48">
        <v>325</v>
      </c>
      <c r="AD51" s="48">
        <v>692</v>
      </c>
      <c r="AE51" s="48">
        <v>492</v>
      </c>
      <c r="AF51" s="48">
        <v>442</v>
      </c>
      <c r="AG51" s="48">
        <v>484</v>
      </c>
      <c r="AH51" s="48">
        <v>774</v>
      </c>
      <c r="AI51" s="48">
        <v>306</v>
      </c>
      <c r="AJ51" s="48">
        <v>219</v>
      </c>
      <c r="AK51" s="48">
        <v>304</v>
      </c>
      <c r="AL51" s="48">
        <v>346</v>
      </c>
      <c r="AM51" s="48">
        <v>234</v>
      </c>
      <c r="AN51" s="38"/>
      <c r="AO51" s="48">
        <v>113</v>
      </c>
      <c r="AP51" s="48">
        <v>247</v>
      </c>
      <c r="AQ51" s="48">
        <v>488</v>
      </c>
      <c r="AR51" s="48">
        <v>154</v>
      </c>
      <c r="AS51" s="48">
        <v>124</v>
      </c>
      <c r="AT51" s="48">
        <v>104</v>
      </c>
      <c r="AU51" s="48">
        <v>161</v>
      </c>
      <c r="AV51" s="48">
        <v>151</v>
      </c>
      <c r="AW51" s="48">
        <v>115</v>
      </c>
      <c r="AX51" s="48">
        <v>20</v>
      </c>
      <c r="AY51" s="48">
        <v>90</v>
      </c>
      <c r="AZ51" s="48">
        <v>10</v>
      </c>
      <c r="BA51" s="38"/>
      <c r="BB51" s="20">
        <v>117</v>
      </c>
      <c r="BC51" s="48">
        <v>91</v>
      </c>
      <c r="BD51" s="48">
        <v>121</v>
      </c>
      <c r="BE51" s="48">
        <v>109</v>
      </c>
      <c r="BF51" s="48">
        <v>95</v>
      </c>
      <c r="BG51" s="48">
        <v>59</v>
      </c>
      <c r="BH51" s="48">
        <v>537</v>
      </c>
      <c r="BI51" s="48">
        <v>76</v>
      </c>
      <c r="BJ51" s="48">
        <v>83</v>
      </c>
      <c r="BK51" s="48">
        <v>73</v>
      </c>
      <c r="BL51" s="48">
        <v>85</v>
      </c>
      <c r="BM51" s="48">
        <v>45</v>
      </c>
      <c r="BN51" s="38"/>
      <c r="BO51" s="20">
        <v>43</v>
      </c>
      <c r="BP51" s="48">
        <v>90</v>
      </c>
      <c r="BQ51" s="48">
        <v>27</v>
      </c>
      <c r="BR51" s="48">
        <v>13</v>
      </c>
      <c r="BS51" s="48">
        <v>20</v>
      </c>
      <c r="BT51" s="48">
        <v>72</v>
      </c>
      <c r="BU51" s="48">
        <v>41.5</v>
      </c>
      <c r="BV51" s="48">
        <v>36</v>
      </c>
      <c r="BW51" s="48">
        <v>36.5</v>
      </c>
      <c r="BX51" s="48">
        <v>29.5</v>
      </c>
      <c r="BY51" s="48">
        <v>71</v>
      </c>
      <c r="BZ51" s="48">
        <v>16</v>
      </c>
      <c r="CA51" s="38"/>
      <c r="CB51" s="20">
        <v>20</v>
      </c>
      <c r="CC51" s="48">
        <v>21</v>
      </c>
      <c r="CD51" s="48">
        <v>35</v>
      </c>
      <c r="CE51" s="48">
        <v>15</v>
      </c>
      <c r="CF51" s="48">
        <v>59</v>
      </c>
      <c r="CG51" s="48">
        <v>47</v>
      </c>
      <c r="CH51" s="48">
        <v>0</v>
      </c>
      <c r="CI51" s="48">
        <v>19</v>
      </c>
      <c r="CJ51" s="48">
        <v>34</v>
      </c>
      <c r="CK51" s="48">
        <v>79</v>
      </c>
      <c r="CL51" s="48">
        <v>0</v>
      </c>
      <c r="CM51" s="48">
        <v>11</v>
      </c>
      <c r="CN51" s="38"/>
      <c r="CO51" s="48">
        <v>21.5</v>
      </c>
      <c r="CP51" s="48">
        <v>17</v>
      </c>
      <c r="CQ51" s="48">
        <v>48</v>
      </c>
      <c r="CR51" s="48">
        <v>12</v>
      </c>
      <c r="CS51" s="48">
        <v>0</v>
      </c>
      <c r="CT51" s="48">
        <v>6</v>
      </c>
      <c r="CU51" s="48">
        <v>41</v>
      </c>
      <c r="CV51" s="48">
        <v>32</v>
      </c>
      <c r="CW51" s="48">
        <v>147</v>
      </c>
      <c r="CX51" s="48">
        <v>49</v>
      </c>
      <c r="CY51" s="48">
        <v>40</v>
      </c>
      <c r="CZ51" s="48">
        <v>34</v>
      </c>
      <c r="DA51" s="38"/>
      <c r="DB51" s="48">
        <v>83.8</v>
      </c>
      <c r="DC51" s="48">
        <v>10</v>
      </c>
      <c r="DD51" s="48">
        <v>18</v>
      </c>
      <c r="DE51" s="48">
        <v>0</v>
      </c>
      <c r="DF51" s="48">
        <v>5</v>
      </c>
      <c r="DG51" s="48">
        <v>5</v>
      </c>
      <c r="DH51" s="48">
        <v>23</v>
      </c>
      <c r="DI51" s="48">
        <v>19</v>
      </c>
      <c r="DJ51" s="48">
        <v>0</v>
      </c>
      <c r="DK51" s="48">
        <v>55</v>
      </c>
      <c r="DL51" s="48">
        <v>268</v>
      </c>
      <c r="DM51" s="48">
        <v>145</v>
      </c>
      <c r="DN51" s="38"/>
      <c r="DO51" s="48">
        <v>77</v>
      </c>
      <c r="DP51" s="48">
        <v>83</v>
      </c>
      <c r="DQ51" s="48">
        <v>9</v>
      </c>
      <c r="DR51" s="48">
        <v>35</v>
      </c>
      <c r="DS51" s="48">
        <v>34.799999999999997</v>
      </c>
      <c r="DT51" s="48">
        <v>21</v>
      </c>
      <c r="DU51" s="48">
        <v>29</v>
      </c>
      <c r="DV51" s="48">
        <v>7</v>
      </c>
      <c r="DW51" s="48">
        <v>19</v>
      </c>
      <c r="DX51" s="48">
        <v>32</v>
      </c>
      <c r="DY51" s="48">
        <v>81</v>
      </c>
      <c r="DZ51" s="48">
        <v>33</v>
      </c>
      <c r="EA51" s="38"/>
      <c r="EB51" s="48">
        <v>96</v>
      </c>
      <c r="EC51" s="48">
        <v>75</v>
      </c>
      <c r="ED51" s="48">
        <v>45</v>
      </c>
      <c r="EE51" s="48">
        <v>16</v>
      </c>
      <c r="EF51" s="48">
        <v>24</v>
      </c>
      <c r="EG51" s="48">
        <v>42</v>
      </c>
      <c r="EH51" s="48">
        <v>0</v>
      </c>
      <c r="EI51" s="48">
        <v>17</v>
      </c>
      <c r="EJ51" s="48">
        <v>34</v>
      </c>
      <c r="EK51" s="48">
        <v>24</v>
      </c>
      <c r="EL51" s="48">
        <v>20</v>
      </c>
      <c r="EM51" s="48">
        <v>32</v>
      </c>
      <c r="EN51" s="38"/>
      <c r="EO51" s="48">
        <v>17</v>
      </c>
      <c r="EP51" s="48">
        <v>30</v>
      </c>
      <c r="EQ51" s="48">
        <v>15</v>
      </c>
      <c r="ER51" s="48">
        <v>80</v>
      </c>
      <c r="ES51" s="48">
        <v>14</v>
      </c>
      <c r="ET51" s="48">
        <v>41</v>
      </c>
      <c r="EU51" s="48">
        <v>47</v>
      </c>
      <c r="EV51" s="48">
        <v>98</v>
      </c>
      <c r="EW51" s="48">
        <v>68</v>
      </c>
      <c r="EX51" s="48">
        <v>70</v>
      </c>
      <c r="EY51" s="48">
        <v>45</v>
      </c>
      <c r="EZ51" s="48">
        <v>51</v>
      </c>
      <c r="FA51" s="38"/>
      <c r="FB51" s="48">
        <v>64</v>
      </c>
      <c r="FC51" s="48">
        <v>28</v>
      </c>
      <c r="FD51" s="48">
        <v>75</v>
      </c>
      <c r="FE51" s="48">
        <v>60</v>
      </c>
      <c r="FF51" s="48">
        <v>64</v>
      </c>
      <c r="FG51" s="48">
        <v>26</v>
      </c>
      <c r="FH51" s="48">
        <v>53</v>
      </c>
      <c r="FI51" s="48">
        <v>7</v>
      </c>
      <c r="FJ51" s="48">
        <v>20</v>
      </c>
      <c r="FK51" s="48">
        <v>89</v>
      </c>
      <c r="FL51" s="48">
        <v>23</v>
      </c>
      <c r="FM51" s="48">
        <v>23</v>
      </c>
      <c r="FN51" s="38"/>
      <c r="FO51" s="48">
        <v>10</v>
      </c>
      <c r="FP51" s="48">
        <v>47</v>
      </c>
      <c r="FQ51" s="48">
        <v>9</v>
      </c>
      <c r="FR51" s="48">
        <v>49</v>
      </c>
      <c r="FS51" s="48">
        <v>64</v>
      </c>
      <c r="FT51" s="48">
        <v>26</v>
      </c>
      <c r="FU51" s="48">
        <v>34</v>
      </c>
      <c r="FV51" s="48">
        <v>35</v>
      </c>
      <c r="FW51" s="48">
        <v>146</v>
      </c>
      <c r="FX51" s="48">
        <v>144</v>
      </c>
      <c r="FY51" s="48">
        <v>91</v>
      </c>
      <c r="FZ51" s="48">
        <v>32</v>
      </c>
      <c r="GA51" s="38"/>
      <c r="GB51" s="48">
        <v>37</v>
      </c>
      <c r="GC51" s="48">
        <v>62</v>
      </c>
      <c r="GD51" s="48">
        <v>161</v>
      </c>
      <c r="GE51" s="48">
        <v>52</v>
      </c>
      <c r="GF51" s="48">
        <v>20</v>
      </c>
      <c r="GG51" s="48">
        <v>55</v>
      </c>
      <c r="GH51" s="48">
        <v>73</v>
      </c>
      <c r="GI51" s="48">
        <v>46</v>
      </c>
      <c r="GJ51" s="48">
        <v>40</v>
      </c>
      <c r="GK51" s="48">
        <v>24</v>
      </c>
      <c r="GL51" s="48">
        <v>25</v>
      </c>
      <c r="GM51" s="48">
        <v>29</v>
      </c>
      <c r="GN51" s="38"/>
      <c r="GO51" s="48">
        <v>11</v>
      </c>
      <c r="GP51" s="48">
        <v>23</v>
      </c>
      <c r="GQ51" s="48">
        <v>36</v>
      </c>
      <c r="GR51" s="48">
        <v>10</v>
      </c>
      <c r="GS51" s="48">
        <v>32</v>
      </c>
      <c r="GT51" s="48">
        <v>45</v>
      </c>
      <c r="GU51" s="48">
        <v>7</v>
      </c>
      <c r="GV51" s="48">
        <v>86</v>
      </c>
      <c r="GW51" s="48">
        <v>51</v>
      </c>
      <c r="GX51" s="48">
        <v>11</v>
      </c>
      <c r="GY51" s="48">
        <v>57</v>
      </c>
    </row>
    <row r="52" spans="1:207" x14ac:dyDescent="0.25">
      <c r="A52" s="3" t="s">
        <v>5</v>
      </c>
      <c r="B52" s="34" t="s">
        <v>21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415</v>
      </c>
      <c r="N52" s="38"/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4">
        <v>453</v>
      </c>
      <c r="W52" s="44">
        <v>336</v>
      </c>
      <c r="X52" s="44">
        <v>299</v>
      </c>
      <c r="Y52" s="44">
        <v>420</v>
      </c>
      <c r="Z52" s="44">
        <v>475</v>
      </c>
      <c r="AA52" s="38"/>
      <c r="AB52" s="44">
        <v>258</v>
      </c>
      <c r="AC52" s="48">
        <v>59</v>
      </c>
      <c r="AD52" s="48">
        <v>362</v>
      </c>
      <c r="AE52" s="48">
        <v>245</v>
      </c>
      <c r="AF52" s="48">
        <v>61</v>
      </c>
      <c r="AG52" s="48">
        <v>39</v>
      </c>
      <c r="AH52" s="48">
        <v>66</v>
      </c>
      <c r="AI52" s="48">
        <v>242</v>
      </c>
      <c r="AJ52" s="48">
        <v>50</v>
      </c>
      <c r="AK52" s="48">
        <v>22</v>
      </c>
      <c r="AL52" s="48">
        <v>156</v>
      </c>
      <c r="AM52" s="48">
        <v>123</v>
      </c>
      <c r="AN52" s="38"/>
      <c r="AO52" s="48">
        <v>141</v>
      </c>
      <c r="AP52" s="48">
        <v>52</v>
      </c>
      <c r="AQ52" s="48">
        <v>135</v>
      </c>
      <c r="AR52" s="48">
        <v>51</v>
      </c>
      <c r="AS52" s="48">
        <v>113</v>
      </c>
      <c r="AT52" s="48">
        <v>73</v>
      </c>
      <c r="AU52" s="48">
        <v>140</v>
      </c>
      <c r="AV52" s="48">
        <v>147</v>
      </c>
      <c r="AW52" s="48">
        <v>146</v>
      </c>
      <c r="AX52" s="48">
        <v>107</v>
      </c>
      <c r="AY52" s="48">
        <v>44</v>
      </c>
      <c r="AZ52" s="48">
        <v>20</v>
      </c>
      <c r="BA52" s="38"/>
      <c r="BB52" s="20">
        <v>97</v>
      </c>
      <c r="BC52" s="48">
        <v>119</v>
      </c>
      <c r="BD52" s="48">
        <v>130</v>
      </c>
      <c r="BE52" s="48">
        <v>49</v>
      </c>
      <c r="BF52" s="48">
        <v>87</v>
      </c>
      <c r="BG52" s="48">
        <v>101</v>
      </c>
      <c r="BH52" s="48">
        <v>123</v>
      </c>
      <c r="BI52" s="48">
        <v>99</v>
      </c>
      <c r="BJ52" s="48">
        <v>45</v>
      </c>
      <c r="BK52" s="48">
        <v>63</v>
      </c>
      <c r="BL52" s="48">
        <v>66</v>
      </c>
      <c r="BM52" s="48">
        <v>25</v>
      </c>
      <c r="BN52" s="38"/>
      <c r="BO52" s="20">
        <v>30</v>
      </c>
      <c r="BP52" s="48">
        <v>40</v>
      </c>
      <c r="BQ52" s="48">
        <v>52</v>
      </c>
      <c r="BR52" s="48">
        <v>5</v>
      </c>
      <c r="BS52" s="48">
        <v>69</v>
      </c>
      <c r="BT52" s="48">
        <v>179</v>
      </c>
      <c r="BU52" s="48">
        <v>48.5</v>
      </c>
      <c r="BV52" s="48">
        <v>30</v>
      </c>
      <c r="BW52" s="48">
        <v>39.5</v>
      </c>
      <c r="BX52" s="48">
        <v>41.5</v>
      </c>
      <c r="BY52" s="48">
        <v>25</v>
      </c>
      <c r="BZ52" s="48">
        <v>10</v>
      </c>
      <c r="CA52" s="38"/>
      <c r="CB52" s="20">
        <v>49.5</v>
      </c>
      <c r="CC52" s="48">
        <v>18.3</v>
      </c>
      <c r="CD52" s="48">
        <v>15</v>
      </c>
      <c r="CE52" s="48">
        <v>5</v>
      </c>
      <c r="CF52" s="48">
        <v>6</v>
      </c>
      <c r="CG52" s="48">
        <v>0</v>
      </c>
      <c r="CH52" s="48">
        <v>0</v>
      </c>
      <c r="CI52" s="48">
        <v>35</v>
      </c>
      <c r="CJ52" s="48">
        <v>38</v>
      </c>
      <c r="CK52" s="48">
        <v>0</v>
      </c>
      <c r="CL52" s="48">
        <v>11</v>
      </c>
      <c r="CM52" s="48">
        <v>9</v>
      </c>
      <c r="CN52" s="38"/>
      <c r="CO52" s="48">
        <v>0</v>
      </c>
      <c r="CP52" s="48">
        <v>11</v>
      </c>
      <c r="CQ52" s="48">
        <v>121</v>
      </c>
      <c r="CR52" s="48">
        <v>24</v>
      </c>
      <c r="CS52" s="48">
        <v>34</v>
      </c>
      <c r="CT52" s="48">
        <v>35</v>
      </c>
      <c r="CU52" s="48">
        <v>5</v>
      </c>
      <c r="CV52" s="48">
        <v>20</v>
      </c>
      <c r="CW52" s="48">
        <v>29</v>
      </c>
      <c r="CX52" s="48">
        <v>88</v>
      </c>
      <c r="CY52" s="48">
        <v>12</v>
      </c>
      <c r="CZ52" s="48">
        <v>15</v>
      </c>
      <c r="DA52" s="38"/>
      <c r="DB52" s="48">
        <v>21</v>
      </c>
      <c r="DC52" s="48">
        <v>16</v>
      </c>
      <c r="DD52" s="48">
        <v>40</v>
      </c>
      <c r="DE52" s="48">
        <v>5</v>
      </c>
      <c r="DF52" s="48">
        <v>0</v>
      </c>
      <c r="DG52" s="48">
        <v>0</v>
      </c>
      <c r="DH52" s="48">
        <v>0</v>
      </c>
      <c r="DI52" s="48">
        <v>6</v>
      </c>
      <c r="DJ52" s="48">
        <v>5</v>
      </c>
      <c r="DK52" s="48">
        <v>51.5</v>
      </c>
      <c r="DL52" s="48">
        <v>112</v>
      </c>
      <c r="DM52" s="48">
        <v>49</v>
      </c>
      <c r="DN52" s="38"/>
      <c r="DO52" s="48">
        <v>27</v>
      </c>
      <c r="DP52" s="48">
        <v>14</v>
      </c>
      <c r="DQ52" s="48">
        <v>8</v>
      </c>
      <c r="DR52" s="48">
        <v>0</v>
      </c>
      <c r="DS52" s="48">
        <v>0</v>
      </c>
      <c r="DT52" s="48">
        <v>8</v>
      </c>
      <c r="DU52" s="48">
        <v>10</v>
      </c>
      <c r="DV52" s="48">
        <v>0</v>
      </c>
      <c r="DW52" s="48">
        <v>24.5</v>
      </c>
      <c r="DX52" s="48">
        <v>10</v>
      </c>
      <c r="DY52" s="48">
        <v>15</v>
      </c>
      <c r="DZ52" s="48">
        <v>26</v>
      </c>
      <c r="EA52" s="38"/>
      <c r="EB52" s="48">
        <v>16</v>
      </c>
      <c r="EC52" s="48">
        <v>0</v>
      </c>
      <c r="ED52" s="48">
        <v>142</v>
      </c>
      <c r="EE52" s="48">
        <v>224</v>
      </c>
      <c r="EF52" s="48">
        <v>375</v>
      </c>
      <c r="EG52" s="48">
        <v>272</v>
      </c>
      <c r="EH52" s="48">
        <v>243</v>
      </c>
      <c r="EI52" s="48">
        <v>72</v>
      </c>
      <c r="EJ52" s="48">
        <v>2</v>
      </c>
      <c r="EK52" s="48">
        <v>57</v>
      </c>
      <c r="EL52" s="48">
        <v>0</v>
      </c>
      <c r="EM52" s="48">
        <v>8</v>
      </c>
      <c r="EN52" s="38"/>
      <c r="EO52" s="48">
        <v>0</v>
      </c>
      <c r="EP52" s="48">
        <v>10</v>
      </c>
      <c r="EQ52" s="48">
        <v>0</v>
      </c>
      <c r="ER52" s="48">
        <v>15</v>
      </c>
      <c r="ES52" s="48">
        <v>0</v>
      </c>
      <c r="ET52" s="48">
        <v>0</v>
      </c>
      <c r="EU52" s="48">
        <v>12</v>
      </c>
      <c r="EV52" s="48">
        <v>0</v>
      </c>
      <c r="EW52" s="48">
        <v>20</v>
      </c>
      <c r="EX52" s="48">
        <v>15</v>
      </c>
      <c r="EY52" s="48">
        <v>15</v>
      </c>
      <c r="EZ52" s="48">
        <v>4</v>
      </c>
      <c r="FA52" s="38"/>
      <c r="FB52" s="48">
        <v>49</v>
      </c>
      <c r="FC52" s="48">
        <v>18</v>
      </c>
      <c r="FD52" s="48">
        <v>20</v>
      </c>
      <c r="FE52" s="48">
        <v>11</v>
      </c>
      <c r="FF52" s="48">
        <v>35</v>
      </c>
      <c r="FG52" s="48">
        <v>91</v>
      </c>
      <c r="FH52" s="48">
        <v>27</v>
      </c>
      <c r="FI52" s="48">
        <v>15</v>
      </c>
      <c r="FJ52" s="48">
        <v>16</v>
      </c>
      <c r="FK52" s="48">
        <v>27</v>
      </c>
      <c r="FL52" s="48">
        <v>0</v>
      </c>
      <c r="FM52" s="48">
        <v>15</v>
      </c>
      <c r="FN52" s="38"/>
      <c r="FO52" s="48">
        <v>20</v>
      </c>
      <c r="FP52" s="48">
        <v>14</v>
      </c>
      <c r="FQ52" s="48">
        <v>14</v>
      </c>
      <c r="FR52" s="48">
        <v>10</v>
      </c>
      <c r="FS52" s="48">
        <v>52</v>
      </c>
      <c r="FT52" s="48">
        <v>0</v>
      </c>
      <c r="FU52" s="48">
        <v>11</v>
      </c>
      <c r="FV52" s="48">
        <v>9</v>
      </c>
      <c r="FW52" s="48">
        <v>35</v>
      </c>
      <c r="FX52" s="48">
        <v>7</v>
      </c>
      <c r="FY52" s="48">
        <v>98</v>
      </c>
      <c r="FZ52" s="48">
        <v>0</v>
      </c>
      <c r="GA52" s="38"/>
      <c r="GB52" s="48">
        <v>16</v>
      </c>
      <c r="GC52" s="48">
        <v>22</v>
      </c>
      <c r="GD52" s="48">
        <v>21</v>
      </c>
      <c r="GE52" s="48">
        <v>3</v>
      </c>
      <c r="GF52" s="48">
        <v>4</v>
      </c>
      <c r="GG52" s="48">
        <v>28</v>
      </c>
      <c r="GH52" s="48">
        <v>41</v>
      </c>
      <c r="GI52" s="48">
        <v>19</v>
      </c>
      <c r="GJ52" s="48">
        <v>30</v>
      </c>
      <c r="GK52" s="48">
        <v>15</v>
      </c>
      <c r="GL52" s="48">
        <v>100</v>
      </c>
      <c r="GM52" s="48">
        <v>30</v>
      </c>
      <c r="GN52" s="38"/>
      <c r="GO52" s="48">
        <v>43</v>
      </c>
      <c r="GP52" s="48">
        <v>65</v>
      </c>
      <c r="GQ52" s="48">
        <v>13</v>
      </c>
      <c r="GR52" s="48">
        <v>6</v>
      </c>
      <c r="GS52" s="48">
        <v>26</v>
      </c>
      <c r="GT52" s="48">
        <v>20</v>
      </c>
      <c r="GU52" s="48">
        <v>24</v>
      </c>
      <c r="GV52" s="48">
        <v>31</v>
      </c>
      <c r="GW52" s="48">
        <v>58</v>
      </c>
      <c r="GX52" s="48">
        <v>41</v>
      </c>
      <c r="GY52" s="48">
        <v>39</v>
      </c>
    </row>
    <row r="53" spans="1:207" x14ac:dyDescent="0.25">
      <c r="A53" s="3" t="s">
        <v>6</v>
      </c>
      <c r="B53" s="34" t="s">
        <v>21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38</v>
      </c>
      <c r="N53" s="38"/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4">
        <v>36</v>
      </c>
      <c r="W53" s="44">
        <v>34</v>
      </c>
      <c r="X53" s="44">
        <v>7</v>
      </c>
      <c r="Y53" s="44">
        <v>25</v>
      </c>
      <c r="Z53" s="44">
        <v>29</v>
      </c>
      <c r="AA53" s="38"/>
      <c r="AB53" s="44">
        <v>17</v>
      </c>
      <c r="AC53" s="48">
        <v>0</v>
      </c>
      <c r="AD53" s="48">
        <v>42</v>
      </c>
      <c r="AE53" s="48">
        <v>37</v>
      </c>
      <c r="AF53" s="48">
        <v>20</v>
      </c>
      <c r="AG53" s="48">
        <v>39</v>
      </c>
      <c r="AH53" s="48">
        <v>0</v>
      </c>
      <c r="AI53" s="48">
        <v>38</v>
      </c>
      <c r="AJ53" s="48">
        <v>10</v>
      </c>
      <c r="AK53" s="48">
        <v>10</v>
      </c>
      <c r="AL53" s="48">
        <v>47</v>
      </c>
      <c r="AM53" s="48">
        <v>45</v>
      </c>
      <c r="AN53" s="38"/>
      <c r="AO53" s="48">
        <v>0</v>
      </c>
      <c r="AP53" s="48">
        <v>14</v>
      </c>
      <c r="AQ53" s="48">
        <v>17</v>
      </c>
      <c r="AR53" s="48">
        <v>25</v>
      </c>
      <c r="AS53" s="48">
        <v>3</v>
      </c>
      <c r="AT53" s="48">
        <v>10</v>
      </c>
      <c r="AU53" s="48">
        <v>24</v>
      </c>
      <c r="AV53" s="48">
        <v>2</v>
      </c>
      <c r="AW53" s="48">
        <v>0</v>
      </c>
      <c r="AX53" s="48">
        <v>8</v>
      </c>
      <c r="AY53" s="48">
        <v>10</v>
      </c>
      <c r="AZ53" s="48">
        <v>16</v>
      </c>
      <c r="BA53" s="38"/>
      <c r="BB53" s="20">
        <v>48</v>
      </c>
      <c r="BC53" s="48">
        <v>25</v>
      </c>
      <c r="BD53" s="48">
        <v>1</v>
      </c>
      <c r="BE53" s="48">
        <v>0</v>
      </c>
      <c r="BF53" s="48">
        <v>0</v>
      </c>
      <c r="BG53" s="48">
        <v>0</v>
      </c>
      <c r="BH53" s="48">
        <v>0</v>
      </c>
      <c r="BI53" s="48">
        <v>20</v>
      </c>
      <c r="BJ53" s="48">
        <v>7</v>
      </c>
      <c r="BK53" s="48">
        <v>0</v>
      </c>
      <c r="BL53" s="48">
        <v>0</v>
      </c>
      <c r="BM53" s="48">
        <v>5</v>
      </c>
      <c r="BN53" s="38"/>
      <c r="BO53" s="20">
        <v>20</v>
      </c>
      <c r="BP53" s="48">
        <v>21</v>
      </c>
      <c r="BQ53" s="48">
        <v>0</v>
      </c>
      <c r="BR53" s="48">
        <v>0</v>
      </c>
      <c r="BS53" s="48">
        <v>5</v>
      </c>
      <c r="BT53" s="48">
        <v>10</v>
      </c>
      <c r="BU53" s="48">
        <v>17</v>
      </c>
      <c r="BV53" s="48">
        <v>0</v>
      </c>
      <c r="BW53" s="48">
        <v>0</v>
      </c>
      <c r="BX53" s="48">
        <v>0</v>
      </c>
      <c r="BY53" s="48">
        <v>0</v>
      </c>
      <c r="BZ53" s="48">
        <v>20</v>
      </c>
      <c r="CA53" s="38"/>
      <c r="CB53" s="20">
        <v>0</v>
      </c>
      <c r="CC53" s="48">
        <v>0</v>
      </c>
      <c r="CD53" s="48"/>
      <c r="CE53" s="48">
        <v>10</v>
      </c>
      <c r="CF53" s="48">
        <v>0</v>
      </c>
      <c r="CG53" s="48">
        <v>0</v>
      </c>
      <c r="CH53" s="48">
        <v>0</v>
      </c>
      <c r="CI53" s="48">
        <v>5</v>
      </c>
      <c r="CJ53" s="48">
        <v>0</v>
      </c>
      <c r="CK53" s="48">
        <v>0</v>
      </c>
      <c r="CL53" s="48">
        <v>0</v>
      </c>
      <c r="CM53" s="48">
        <v>0</v>
      </c>
      <c r="CN53" s="38"/>
      <c r="CO53" s="48">
        <v>0</v>
      </c>
      <c r="CP53" s="48">
        <v>0</v>
      </c>
      <c r="CQ53" s="48">
        <v>7</v>
      </c>
      <c r="CR53" s="48">
        <v>0</v>
      </c>
      <c r="CS53" s="48">
        <v>0</v>
      </c>
      <c r="CT53" s="48">
        <v>0</v>
      </c>
      <c r="CU53" s="48">
        <v>0</v>
      </c>
      <c r="CV53" s="48">
        <v>0</v>
      </c>
      <c r="CW53" s="48">
        <v>0</v>
      </c>
      <c r="CX53" s="48">
        <v>0</v>
      </c>
      <c r="CY53" s="48">
        <v>0</v>
      </c>
      <c r="CZ53" s="48">
        <v>0</v>
      </c>
      <c r="DA53" s="38"/>
      <c r="DB53" s="48">
        <v>0</v>
      </c>
      <c r="DC53" s="48">
        <v>0</v>
      </c>
      <c r="DD53" s="48">
        <v>0</v>
      </c>
      <c r="DE53" s="48">
        <v>0</v>
      </c>
      <c r="DF53" s="48">
        <v>0</v>
      </c>
      <c r="DG53" s="48">
        <v>0</v>
      </c>
      <c r="DH53" s="48">
        <v>0</v>
      </c>
      <c r="DI53" s="48">
        <v>0</v>
      </c>
      <c r="DJ53" s="48">
        <v>0</v>
      </c>
      <c r="DK53" s="48">
        <v>0</v>
      </c>
      <c r="DL53" s="48">
        <v>0</v>
      </c>
      <c r="DM53" s="48">
        <v>0</v>
      </c>
      <c r="DN53" s="38"/>
      <c r="DO53" s="48">
        <v>0</v>
      </c>
      <c r="DP53" s="48">
        <v>0</v>
      </c>
      <c r="DQ53" s="48">
        <v>0</v>
      </c>
      <c r="DR53" s="48">
        <v>0</v>
      </c>
      <c r="DS53" s="48">
        <v>0</v>
      </c>
      <c r="DT53" s="48">
        <v>0</v>
      </c>
      <c r="DU53" s="48">
        <v>0</v>
      </c>
      <c r="DV53" s="48">
        <v>0</v>
      </c>
      <c r="DW53" s="48">
        <v>0</v>
      </c>
      <c r="DX53" s="48">
        <v>0</v>
      </c>
      <c r="DY53" s="48">
        <v>0</v>
      </c>
      <c r="DZ53" s="48">
        <v>0</v>
      </c>
      <c r="EA53" s="38"/>
      <c r="EB53" s="48">
        <v>0</v>
      </c>
      <c r="EC53" s="48">
        <v>0</v>
      </c>
      <c r="ED53" s="48">
        <v>0</v>
      </c>
      <c r="EE53" s="48">
        <v>0</v>
      </c>
      <c r="EF53" s="48">
        <v>0</v>
      </c>
      <c r="EG53" s="48">
        <v>0</v>
      </c>
      <c r="EH53" s="48">
        <v>0</v>
      </c>
      <c r="EI53" s="48">
        <v>0</v>
      </c>
      <c r="EJ53" s="48">
        <v>0</v>
      </c>
      <c r="EK53" s="48">
        <v>0</v>
      </c>
      <c r="EL53" s="48">
        <v>0</v>
      </c>
      <c r="EM53" s="48">
        <v>0</v>
      </c>
      <c r="EN53" s="38"/>
      <c r="EO53" s="48">
        <v>0</v>
      </c>
      <c r="EP53" s="48">
        <v>8</v>
      </c>
      <c r="EQ53" s="48">
        <v>0</v>
      </c>
      <c r="ER53" s="48">
        <v>0</v>
      </c>
      <c r="ES53" s="48">
        <v>0</v>
      </c>
      <c r="ET53" s="48">
        <v>0</v>
      </c>
      <c r="EU53" s="48">
        <v>10</v>
      </c>
      <c r="EV53" s="48">
        <v>10</v>
      </c>
      <c r="EW53" s="48">
        <v>0</v>
      </c>
      <c r="EX53" s="48">
        <v>0</v>
      </c>
      <c r="EY53" s="48">
        <v>0</v>
      </c>
      <c r="EZ53" s="48">
        <v>0</v>
      </c>
      <c r="FA53" s="38"/>
      <c r="FB53" s="48">
        <v>0</v>
      </c>
      <c r="FC53" s="48">
        <v>6</v>
      </c>
      <c r="FD53" s="48">
        <v>10</v>
      </c>
      <c r="FE53" s="48">
        <v>0</v>
      </c>
      <c r="FF53" s="48">
        <v>0</v>
      </c>
      <c r="FG53" s="48">
        <v>0</v>
      </c>
      <c r="FH53" s="48">
        <v>0</v>
      </c>
      <c r="FI53" s="48">
        <v>10</v>
      </c>
      <c r="FJ53" s="48">
        <v>0</v>
      </c>
      <c r="FK53" s="48">
        <v>0</v>
      </c>
      <c r="FL53" s="48">
        <v>0</v>
      </c>
      <c r="FM53" s="48">
        <v>0</v>
      </c>
      <c r="FN53" s="38"/>
      <c r="FO53" s="48">
        <v>9</v>
      </c>
      <c r="FP53" s="48">
        <v>0</v>
      </c>
      <c r="FQ53" s="48">
        <v>0</v>
      </c>
      <c r="FR53" s="48">
        <v>0</v>
      </c>
      <c r="FS53" s="48">
        <v>9</v>
      </c>
      <c r="FT53" s="48">
        <v>0</v>
      </c>
      <c r="FU53" s="48">
        <v>0</v>
      </c>
      <c r="FV53" s="48">
        <v>0</v>
      </c>
      <c r="FW53" s="48">
        <v>15</v>
      </c>
      <c r="FX53" s="48">
        <v>0</v>
      </c>
      <c r="FY53" s="48">
        <v>7</v>
      </c>
      <c r="FZ53" s="48">
        <v>0</v>
      </c>
      <c r="GA53" s="38"/>
      <c r="GB53" s="48">
        <v>0</v>
      </c>
      <c r="GC53" s="48">
        <v>0</v>
      </c>
      <c r="GD53" s="48">
        <v>0</v>
      </c>
      <c r="GE53" s="48">
        <v>9</v>
      </c>
      <c r="GF53" s="48">
        <v>0</v>
      </c>
      <c r="GG53" s="48">
        <v>0</v>
      </c>
      <c r="GH53" s="48">
        <v>29</v>
      </c>
      <c r="GI53" s="48">
        <v>25</v>
      </c>
      <c r="GJ53" s="48">
        <v>0</v>
      </c>
      <c r="GK53" s="48">
        <v>0</v>
      </c>
      <c r="GL53" s="48">
        <v>67</v>
      </c>
      <c r="GM53" s="48">
        <v>10</v>
      </c>
      <c r="GN53" s="38"/>
      <c r="GO53" s="48">
        <v>0</v>
      </c>
      <c r="GP53" s="48">
        <v>17</v>
      </c>
      <c r="GQ53" s="48">
        <v>0</v>
      </c>
      <c r="GR53" s="48">
        <v>4</v>
      </c>
      <c r="GS53" s="48">
        <v>0</v>
      </c>
      <c r="GT53" s="48">
        <v>11</v>
      </c>
      <c r="GU53" s="48">
        <v>0</v>
      </c>
      <c r="GV53" s="48">
        <v>11</v>
      </c>
      <c r="GW53" s="48">
        <v>0</v>
      </c>
      <c r="GX53" s="48">
        <v>22</v>
      </c>
      <c r="GY53" s="48">
        <v>0</v>
      </c>
    </row>
    <row r="54" spans="1:207" x14ac:dyDescent="0.25">
      <c r="A54" s="3" t="s">
        <v>7</v>
      </c>
      <c r="B54" s="34" t="s">
        <v>21</v>
      </c>
      <c r="C54" s="43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178</v>
      </c>
      <c r="N54" s="38"/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4">
        <v>44</v>
      </c>
      <c r="W54" s="44">
        <v>143</v>
      </c>
      <c r="X54" s="44">
        <v>20</v>
      </c>
      <c r="Y54" s="44">
        <v>95</v>
      </c>
      <c r="Z54" s="44">
        <v>50</v>
      </c>
      <c r="AA54" s="38"/>
      <c r="AB54" s="44">
        <v>40</v>
      </c>
      <c r="AC54" s="48">
        <v>10</v>
      </c>
      <c r="AD54" s="48">
        <v>96</v>
      </c>
      <c r="AE54" s="48">
        <v>75</v>
      </c>
      <c r="AF54" s="48">
        <v>42</v>
      </c>
      <c r="AG54" s="48">
        <v>121</v>
      </c>
      <c r="AH54" s="48">
        <v>20</v>
      </c>
      <c r="AI54" s="48">
        <v>253</v>
      </c>
      <c r="AJ54" s="48">
        <v>30</v>
      </c>
      <c r="AK54" s="48">
        <v>0</v>
      </c>
      <c r="AL54" s="48">
        <v>72</v>
      </c>
      <c r="AM54" s="48">
        <v>30</v>
      </c>
      <c r="AN54" s="38"/>
      <c r="AO54" s="48">
        <v>10</v>
      </c>
      <c r="AP54" s="48">
        <v>10</v>
      </c>
      <c r="AQ54" s="48">
        <v>52</v>
      </c>
      <c r="AR54" s="48">
        <v>12</v>
      </c>
      <c r="AS54" s="48">
        <v>422</v>
      </c>
      <c r="AT54" s="48">
        <v>20</v>
      </c>
      <c r="AU54" s="48">
        <v>40</v>
      </c>
      <c r="AV54" s="48">
        <v>70</v>
      </c>
      <c r="AW54" s="48">
        <v>39</v>
      </c>
      <c r="AX54" s="48">
        <v>28</v>
      </c>
      <c r="AY54" s="48">
        <v>25</v>
      </c>
      <c r="AZ54" s="48">
        <v>15</v>
      </c>
      <c r="BA54" s="38"/>
      <c r="BB54" s="20">
        <v>43</v>
      </c>
      <c r="BC54" s="48">
        <v>107</v>
      </c>
      <c r="BD54" s="48">
        <v>34</v>
      </c>
      <c r="BE54" s="48">
        <v>57</v>
      </c>
      <c r="BF54" s="48">
        <v>61</v>
      </c>
      <c r="BG54" s="48">
        <v>45</v>
      </c>
      <c r="BH54" s="48">
        <v>31</v>
      </c>
      <c r="BI54" s="48">
        <v>190</v>
      </c>
      <c r="BJ54" s="48">
        <v>100</v>
      </c>
      <c r="BK54" s="48">
        <v>159</v>
      </c>
      <c r="BL54" s="48">
        <v>86</v>
      </c>
      <c r="BM54" s="48">
        <v>60</v>
      </c>
      <c r="BN54" s="38"/>
      <c r="BO54" s="20">
        <v>23</v>
      </c>
      <c r="BP54" s="48">
        <v>8</v>
      </c>
      <c r="BQ54" s="48">
        <v>31</v>
      </c>
      <c r="BR54" s="48">
        <v>54</v>
      </c>
      <c r="BS54" s="48">
        <v>70</v>
      </c>
      <c r="BT54" s="48">
        <v>0</v>
      </c>
      <c r="BU54" s="48">
        <v>27</v>
      </c>
      <c r="BV54" s="48">
        <v>0</v>
      </c>
      <c r="BW54" s="48">
        <v>36.39</v>
      </c>
      <c r="BX54" s="48">
        <v>0</v>
      </c>
      <c r="BY54" s="48">
        <v>20</v>
      </c>
      <c r="BZ54" s="48">
        <v>35</v>
      </c>
      <c r="CA54" s="38"/>
      <c r="CB54" s="20">
        <v>95</v>
      </c>
      <c r="CC54" s="48">
        <v>50</v>
      </c>
      <c r="CD54" s="48">
        <v>28</v>
      </c>
      <c r="CE54" s="48">
        <v>8</v>
      </c>
      <c r="CF54" s="48">
        <v>0</v>
      </c>
      <c r="CG54" s="48">
        <v>36</v>
      </c>
      <c r="CH54" s="48">
        <v>0</v>
      </c>
      <c r="CI54" s="48">
        <v>0</v>
      </c>
      <c r="CJ54" s="48">
        <v>5</v>
      </c>
      <c r="CK54" s="48">
        <v>0</v>
      </c>
      <c r="CL54" s="48">
        <v>0</v>
      </c>
      <c r="CM54" s="48">
        <v>0</v>
      </c>
      <c r="CN54" s="38"/>
      <c r="CO54" s="48">
        <v>0</v>
      </c>
      <c r="CP54" s="48">
        <v>0</v>
      </c>
      <c r="CQ54" s="48">
        <v>0</v>
      </c>
      <c r="CR54" s="48">
        <v>12</v>
      </c>
      <c r="CS54" s="48">
        <v>0</v>
      </c>
      <c r="CT54" s="48">
        <v>0</v>
      </c>
      <c r="CU54" s="48">
        <v>0</v>
      </c>
      <c r="CV54" s="48">
        <v>0</v>
      </c>
      <c r="CW54" s="48">
        <v>0</v>
      </c>
      <c r="CX54" s="48">
        <v>0</v>
      </c>
      <c r="CY54" s="48">
        <v>0</v>
      </c>
      <c r="CZ54" s="48">
        <v>0</v>
      </c>
      <c r="DA54" s="38"/>
      <c r="DB54" s="48">
        <v>43</v>
      </c>
      <c r="DC54" s="48">
        <v>0</v>
      </c>
      <c r="DD54" s="48">
        <v>0</v>
      </c>
      <c r="DE54" s="48">
        <v>0</v>
      </c>
      <c r="DF54" s="48">
        <v>0</v>
      </c>
      <c r="DG54" s="48">
        <v>0</v>
      </c>
      <c r="DH54" s="48">
        <v>0</v>
      </c>
      <c r="DI54" s="48">
        <v>0</v>
      </c>
      <c r="DJ54" s="48">
        <v>0</v>
      </c>
      <c r="DK54" s="48">
        <v>0</v>
      </c>
      <c r="DL54" s="48">
        <v>0</v>
      </c>
      <c r="DM54" s="48">
        <v>0</v>
      </c>
      <c r="DN54" s="38"/>
      <c r="DO54" s="48">
        <v>8</v>
      </c>
      <c r="DP54" s="48">
        <v>7</v>
      </c>
      <c r="DQ54" s="48">
        <v>10</v>
      </c>
      <c r="DR54" s="48">
        <v>9</v>
      </c>
      <c r="DS54" s="48">
        <v>0</v>
      </c>
      <c r="DT54" s="48">
        <v>0</v>
      </c>
      <c r="DU54" s="48">
        <v>0</v>
      </c>
      <c r="DV54" s="48">
        <v>0</v>
      </c>
      <c r="DW54" s="48">
        <v>7</v>
      </c>
      <c r="DX54" s="48">
        <v>10</v>
      </c>
      <c r="DY54" s="48">
        <v>0</v>
      </c>
      <c r="DZ54" s="48">
        <v>0</v>
      </c>
      <c r="EA54" s="38"/>
      <c r="EB54" s="48">
        <v>10</v>
      </c>
      <c r="EC54" s="48">
        <v>10</v>
      </c>
      <c r="ED54" s="48">
        <v>0</v>
      </c>
      <c r="EE54" s="48">
        <v>0</v>
      </c>
      <c r="EF54" s="48">
        <v>0</v>
      </c>
      <c r="EG54" s="48">
        <v>0</v>
      </c>
      <c r="EH54" s="48">
        <v>0</v>
      </c>
      <c r="EI54" s="48">
        <v>0</v>
      </c>
      <c r="EJ54" s="48">
        <v>0</v>
      </c>
      <c r="EK54" s="48">
        <v>0</v>
      </c>
      <c r="EL54" s="48">
        <v>0</v>
      </c>
      <c r="EM54" s="48">
        <v>0</v>
      </c>
      <c r="EN54" s="38"/>
      <c r="EO54" s="48">
        <v>0</v>
      </c>
      <c r="EP54" s="48">
        <v>0</v>
      </c>
      <c r="EQ54" s="48">
        <v>30</v>
      </c>
      <c r="ER54" s="48">
        <v>20</v>
      </c>
      <c r="ES54" s="48">
        <v>10</v>
      </c>
      <c r="ET54" s="48">
        <v>0</v>
      </c>
      <c r="EU54" s="48">
        <v>0</v>
      </c>
      <c r="EV54" s="48">
        <v>10</v>
      </c>
      <c r="EW54" s="48">
        <v>2</v>
      </c>
      <c r="EX54" s="48">
        <v>0</v>
      </c>
      <c r="EY54" s="48">
        <v>0</v>
      </c>
      <c r="EZ54" s="48">
        <v>55</v>
      </c>
      <c r="FA54" s="38"/>
      <c r="FB54" s="48">
        <v>10</v>
      </c>
      <c r="FC54" s="48">
        <v>0</v>
      </c>
      <c r="FD54" s="48">
        <v>0</v>
      </c>
      <c r="FE54" s="48">
        <v>0</v>
      </c>
      <c r="FF54" s="48">
        <v>0</v>
      </c>
      <c r="FG54" s="48">
        <v>10</v>
      </c>
      <c r="FH54" s="48">
        <v>0</v>
      </c>
      <c r="FI54" s="48">
        <v>0</v>
      </c>
      <c r="FJ54" s="48">
        <v>10</v>
      </c>
      <c r="FK54" s="48">
        <v>21</v>
      </c>
      <c r="FL54" s="48">
        <v>19</v>
      </c>
      <c r="FM54" s="48">
        <v>11</v>
      </c>
      <c r="FN54" s="38"/>
      <c r="FO54" s="48">
        <v>41</v>
      </c>
      <c r="FP54" s="48">
        <v>10</v>
      </c>
      <c r="FQ54" s="48">
        <v>0</v>
      </c>
      <c r="FR54" s="48">
        <v>0</v>
      </c>
      <c r="FS54" s="48">
        <v>0</v>
      </c>
      <c r="FT54" s="48">
        <v>0</v>
      </c>
      <c r="FU54" s="48">
        <v>0</v>
      </c>
      <c r="FV54" s="48">
        <v>0</v>
      </c>
      <c r="FW54" s="48">
        <v>0</v>
      </c>
      <c r="FX54" s="48">
        <v>0</v>
      </c>
      <c r="FY54" s="48">
        <v>20</v>
      </c>
      <c r="FZ54" s="48">
        <v>0</v>
      </c>
      <c r="GA54" s="38"/>
      <c r="GB54" s="48">
        <v>0</v>
      </c>
      <c r="GC54" s="48">
        <v>22</v>
      </c>
      <c r="GD54" s="48">
        <v>10</v>
      </c>
      <c r="GE54" s="48">
        <v>0</v>
      </c>
      <c r="GF54" s="48">
        <v>0</v>
      </c>
      <c r="GG54" s="48">
        <v>0</v>
      </c>
      <c r="GH54" s="48">
        <v>0</v>
      </c>
      <c r="GI54" s="48">
        <v>10</v>
      </c>
      <c r="GJ54" s="48">
        <v>0</v>
      </c>
      <c r="GK54" s="48">
        <v>0</v>
      </c>
      <c r="GL54" s="48">
        <v>30</v>
      </c>
      <c r="GM54" s="48">
        <v>10</v>
      </c>
      <c r="GN54" s="38"/>
      <c r="GO54" s="48">
        <v>0</v>
      </c>
      <c r="GP54" s="48">
        <v>13</v>
      </c>
      <c r="GQ54" s="48">
        <v>0</v>
      </c>
      <c r="GR54" s="48">
        <v>0</v>
      </c>
      <c r="GS54" s="48">
        <v>0</v>
      </c>
      <c r="GT54" s="48">
        <v>0</v>
      </c>
      <c r="GU54" s="48">
        <v>0</v>
      </c>
      <c r="GV54" s="48">
        <v>0</v>
      </c>
      <c r="GW54" s="48">
        <v>62</v>
      </c>
      <c r="GX54" s="48">
        <v>10</v>
      </c>
      <c r="GY54" s="48">
        <v>0</v>
      </c>
    </row>
    <row r="55" spans="1:207" x14ac:dyDescent="0.25">
      <c r="A55" s="4" t="s">
        <v>8</v>
      </c>
      <c r="B55" s="33" t="s">
        <v>21</v>
      </c>
      <c r="C55" s="45">
        <f>SUM(C56:C60)</f>
        <v>0</v>
      </c>
      <c r="D55" s="45">
        <f t="shared" ref="D55:M55" si="196">SUM(D56:D60)</f>
        <v>0</v>
      </c>
      <c r="E55" s="45">
        <f t="shared" si="196"/>
        <v>0</v>
      </c>
      <c r="F55" s="45">
        <f t="shared" si="196"/>
        <v>0</v>
      </c>
      <c r="G55" s="45">
        <f t="shared" si="196"/>
        <v>0</v>
      </c>
      <c r="H55" s="45">
        <f t="shared" si="196"/>
        <v>0</v>
      </c>
      <c r="I55" s="45">
        <f t="shared" si="196"/>
        <v>1143</v>
      </c>
      <c r="J55" s="45">
        <f t="shared" si="196"/>
        <v>10571</v>
      </c>
      <c r="K55" s="45">
        <f t="shared" si="196"/>
        <v>8038</v>
      </c>
      <c r="L55" s="45">
        <f t="shared" si="196"/>
        <v>12146</v>
      </c>
      <c r="M55" s="45">
        <f t="shared" si="196"/>
        <v>14719</v>
      </c>
      <c r="N55" s="38"/>
      <c r="O55" s="45">
        <f>SUM(O56:O60)</f>
        <v>0</v>
      </c>
      <c r="P55" s="45">
        <f t="shared" ref="P55:Z55" si="197">SUM(P56:P60)</f>
        <v>0</v>
      </c>
      <c r="Q55" s="45">
        <f t="shared" si="197"/>
        <v>0</v>
      </c>
      <c r="R55" s="45">
        <f t="shared" si="197"/>
        <v>0</v>
      </c>
      <c r="S55" s="45">
        <f t="shared" si="197"/>
        <v>0</v>
      </c>
      <c r="T55" s="45">
        <f t="shared" si="197"/>
        <v>0</v>
      </c>
      <c r="U55" s="45">
        <f t="shared" si="197"/>
        <v>0</v>
      </c>
      <c r="V55" s="45">
        <f t="shared" si="197"/>
        <v>5760</v>
      </c>
      <c r="W55" s="45">
        <f t="shared" si="197"/>
        <v>8512</v>
      </c>
      <c r="X55" s="45">
        <f t="shared" si="197"/>
        <v>6996</v>
      </c>
      <c r="Y55" s="45">
        <f t="shared" si="197"/>
        <v>5555</v>
      </c>
      <c r="Z55" s="45">
        <f t="shared" si="197"/>
        <v>7853</v>
      </c>
      <c r="AA55" s="38"/>
      <c r="AB55" s="45">
        <f>+AB56+AB57+AB58+AB59+AB60</f>
        <v>5915</v>
      </c>
      <c r="AC55" s="46">
        <f>SUM(AC56:AC60)</f>
        <v>1347</v>
      </c>
      <c r="AD55" s="46">
        <f t="shared" ref="AD55:AM55" si="198">SUM(AD56:AD60)</f>
        <v>7893</v>
      </c>
      <c r="AE55" s="46">
        <f t="shared" si="198"/>
        <v>6322</v>
      </c>
      <c r="AF55" s="46">
        <f t="shared" si="198"/>
        <v>4107</v>
      </c>
      <c r="AG55" s="46">
        <f t="shared" si="198"/>
        <v>5258</v>
      </c>
      <c r="AH55" s="46">
        <f t="shared" si="198"/>
        <v>3420</v>
      </c>
      <c r="AI55" s="46">
        <f t="shared" si="198"/>
        <v>7029</v>
      </c>
      <c r="AJ55" s="46">
        <f t="shared" si="198"/>
        <v>6150</v>
      </c>
      <c r="AK55" s="46">
        <f t="shared" si="198"/>
        <v>4346</v>
      </c>
      <c r="AL55" s="46">
        <f t="shared" si="198"/>
        <v>6545</v>
      </c>
      <c r="AM55" s="46">
        <f t="shared" si="198"/>
        <v>4588</v>
      </c>
      <c r="AN55" s="38"/>
      <c r="AO55" s="46">
        <f>SUM(AO56:AO60)</f>
        <v>3707</v>
      </c>
      <c r="AP55" s="46">
        <f t="shared" ref="AP55:AZ55" si="199">SUM(AP56:AP60)</f>
        <v>5529</v>
      </c>
      <c r="AQ55" s="46">
        <f t="shared" si="199"/>
        <v>6432</v>
      </c>
      <c r="AR55" s="46">
        <f t="shared" si="199"/>
        <v>5282</v>
      </c>
      <c r="AS55" s="46">
        <f t="shared" si="199"/>
        <v>3437</v>
      </c>
      <c r="AT55" s="46">
        <f t="shared" si="199"/>
        <v>3617</v>
      </c>
      <c r="AU55" s="46">
        <f t="shared" si="199"/>
        <v>4194</v>
      </c>
      <c r="AV55" s="46">
        <f t="shared" si="199"/>
        <v>5797</v>
      </c>
      <c r="AW55" s="46">
        <f t="shared" si="199"/>
        <v>5033</v>
      </c>
      <c r="AX55" s="46">
        <f t="shared" si="199"/>
        <v>4581</v>
      </c>
      <c r="AY55" s="46">
        <f t="shared" si="199"/>
        <v>8006</v>
      </c>
      <c r="AZ55" s="46">
        <f t="shared" si="199"/>
        <v>1488</v>
      </c>
      <c r="BA55" s="38"/>
      <c r="BB55" s="50">
        <f>SUM(BB56:BB60)</f>
        <v>6464</v>
      </c>
      <c r="BC55" s="46">
        <f t="shared" ref="BC55:BM55" si="200">SUM(BC56:BC60)</f>
        <v>7961</v>
      </c>
      <c r="BD55" s="46">
        <f t="shared" si="200"/>
        <v>8479</v>
      </c>
      <c r="BE55" s="46">
        <f t="shared" si="200"/>
        <v>6856</v>
      </c>
      <c r="BF55" s="46">
        <f t="shared" si="200"/>
        <v>5536</v>
      </c>
      <c r="BG55" s="46">
        <f t="shared" si="200"/>
        <v>5978</v>
      </c>
      <c r="BH55" s="46">
        <f t="shared" si="200"/>
        <v>6191</v>
      </c>
      <c r="BI55" s="46">
        <f t="shared" si="200"/>
        <v>6057</v>
      </c>
      <c r="BJ55" s="46">
        <f t="shared" si="200"/>
        <v>5641</v>
      </c>
      <c r="BK55" s="46">
        <f t="shared" si="200"/>
        <v>7130</v>
      </c>
      <c r="BL55" s="46">
        <f t="shared" si="200"/>
        <v>5763</v>
      </c>
      <c r="BM55" s="46">
        <f t="shared" si="200"/>
        <v>4970</v>
      </c>
      <c r="BN55" s="38"/>
      <c r="BO55" s="50">
        <f>SUM(BO56:BO60)</f>
        <v>7044</v>
      </c>
      <c r="BP55" s="46">
        <f t="shared" ref="BP55:BZ55" si="201">SUM(BP56:BP60)</f>
        <v>5260</v>
      </c>
      <c r="BQ55" s="46">
        <f t="shared" si="201"/>
        <v>6666</v>
      </c>
      <c r="BR55" s="46">
        <f t="shared" si="201"/>
        <v>2384</v>
      </c>
      <c r="BS55" s="46">
        <f t="shared" si="201"/>
        <v>4876</v>
      </c>
      <c r="BT55" s="46">
        <f t="shared" si="201"/>
        <v>2568</v>
      </c>
      <c r="BU55" s="46">
        <f t="shared" si="201"/>
        <v>5534</v>
      </c>
      <c r="BV55" s="46">
        <f t="shared" si="201"/>
        <v>2836.99</v>
      </c>
      <c r="BW55" s="46">
        <f t="shared" si="201"/>
        <v>2614</v>
      </c>
      <c r="BX55" s="46">
        <f t="shared" si="201"/>
        <v>5220</v>
      </c>
      <c r="BY55" s="46">
        <f t="shared" si="201"/>
        <v>2306</v>
      </c>
      <c r="BZ55" s="46">
        <f t="shared" si="201"/>
        <v>2173</v>
      </c>
      <c r="CA55" s="38"/>
      <c r="CB55" s="50">
        <f>SUM(CB56:CB60)</f>
        <v>1575.5</v>
      </c>
      <c r="CC55" s="46">
        <f t="shared" ref="CC55:CM55" si="202">SUM(CC56:CC60)</f>
        <v>1908.2</v>
      </c>
      <c r="CD55" s="46">
        <f t="shared" si="202"/>
        <v>2895</v>
      </c>
      <c r="CE55" s="46">
        <f t="shared" si="202"/>
        <v>1647</v>
      </c>
      <c r="CF55" s="46">
        <f t="shared" si="202"/>
        <v>2696</v>
      </c>
      <c r="CG55" s="46">
        <f t="shared" si="202"/>
        <v>1970</v>
      </c>
      <c r="CH55" s="46">
        <f t="shared" si="202"/>
        <v>280</v>
      </c>
      <c r="CI55" s="46">
        <f t="shared" si="202"/>
        <v>2375</v>
      </c>
      <c r="CJ55" s="46">
        <f t="shared" si="202"/>
        <v>2473</v>
      </c>
      <c r="CK55" s="46">
        <f t="shared" si="202"/>
        <v>1862</v>
      </c>
      <c r="CL55" s="46">
        <f t="shared" si="202"/>
        <v>1145</v>
      </c>
      <c r="CM55" s="46">
        <f t="shared" si="202"/>
        <v>1812</v>
      </c>
      <c r="CN55" s="38"/>
      <c r="CO55" s="46">
        <f t="shared" ref="CO55:CZ55" si="203">SUM(CO56:CO60)</f>
        <v>836</v>
      </c>
      <c r="CP55" s="46">
        <f>SUM(CP56:CP60)</f>
        <v>625</v>
      </c>
      <c r="CQ55" s="46">
        <f>SUM(CQ56:CQ60)</f>
        <v>2416</v>
      </c>
      <c r="CR55" s="46">
        <f>SUM(CR56:CR60)</f>
        <v>1369</v>
      </c>
      <c r="CS55" s="46">
        <f>SUM(CS56:CS60)</f>
        <v>1203</v>
      </c>
      <c r="CT55" s="46">
        <f t="shared" ref="CT55:CY55" si="204">SUM(CT56:CT60)</f>
        <v>2637</v>
      </c>
      <c r="CU55" s="46">
        <f t="shared" si="204"/>
        <v>2220</v>
      </c>
      <c r="CV55" s="46">
        <f t="shared" si="204"/>
        <v>506</v>
      </c>
      <c r="CW55" s="46">
        <f t="shared" si="204"/>
        <v>1724</v>
      </c>
      <c r="CX55" s="46">
        <f t="shared" si="204"/>
        <v>579</v>
      </c>
      <c r="CY55" s="46">
        <f t="shared" si="204"/>
        <v>902</v>
      </c>
      <c r="CZ55" s="46">
        <f>SUM(CZ56:CZ60)</f>
        <v>1160</v>
      </c>
      <c r="DA55" s="38"/>
      <c r="DB55" s="46">
        <f t="shared" ref="DB55:DM55" si="205">SUM(DB56:DB60)</f>
        <v>1285</v>
      </c>
      <c r="DC55" s="46">
        <f t="shared" si="205"/>
        <v>2484.1999999999998</v>
      </c>
      <c r="DD55" s="46">
        <f t="shared" si="205"/>
        <v>334</v>
      </c>
      <c r="DE55" s="46">
        <f t="shared" si="205"/>
        <v>119</v>
      </c>
      <c r="DF55" s="46">
        <f t="shared" si="205"/>
        <v>176</v>
      </c>
      <c r="DG55" s="46">
        <f t="shared" si="205"/>
        <v>52</v>
      </c>
      <c r="DH55" s="46">
        <f t="shared" si="205"/>
        <v>2169</v>
      </c>
      <c r="DI55" s="46">
        <f t="shared" si="205"/>
        <v>539</v>
      </c>
      <c r="DJ55" s="46">
        <f t="shared" si="205"/>
        <v>1026.33</v>
      </c>
      <c r="DK55" s="46">
        <f t="shared" si="205"/>
        <v>4962</v>
      </c>
      <c r="DL55" s="46">
        <f t="shared" si="205"/>
        <v>7675</v>
      </c>
      <c r="DM55" s="46">
        <f t="shared" si="205"/>
        <v>8415</v>
      </c>
      <c r="DN55" s="38"/>
      <c r="DO55" s="46">
        <f t="shared" ref="DO55:DZ55" si="206">SUM(DO56:DO60)</f>
        <v>7400</v>
      </c>
      <c r="DP55" s="46">
        <f t="shared" si="206"/>
        <v>10555</v>
      </c>
      <c r="DQ55" s="46">
        <f t="shared" si="206"/>
        <v>2720</v>
      </c>
      <c r="DR55" s="46">
        <f t="shared" si="206"/>
        <v>318</v>
      </c>
      <c r="DS55" s="46">
        <f t="shared" si="206"/>
        <v>1715</v>
      </c>
      <c r="DT55" s="46">
        <f t="shared" si="206"/>
        <v>1052.8</v>
      </c>
      <c r="DU55" s="46">
        <f t="shared" si="206"/>
        <v>1131</v>
      </c>
      <c r="DV55" s="46">
        <f t="shared" si="206"/>
        <v>1120.8</v>
      </c>
      <c r="DW55" s="46">
        <f t="shared" si="206"/>
        <v>1224.8</v>
      </c>
      <c r="DX55" s="46">
        <f t="shared" si="206"/>
        <v>1040.2</v>
      </c>
      <c r="DY55" s="46">
        <f t="shared" si="206"/>
        <v>885.6</v>
      </c>
      <c r="DZ55" s="46">
        <f t="shared" si="206"/>
        <v>838.4</v>
      </c>
      <c r="EA55" s="38"/>
      <c r="EB55" s="46">
        <f t="shared" ref="EB55:EM55" si="207">SUM(EB56:EB60)</f>
        <v>901</v>
      </c>
      <c r="EC55" s="46">
        <f t="shared" si="207"/>
        <v>957.4</v>
      </c>
      <c r="ED55" s="46">
        <f t="shared" si="207"/>
        <v>561.6</v>
      </c>
      <c r="EE55" s="46">
        <f t="shared" si="207"/>
        <v>796</v>
      </c>
      <c r="EF55" s="46">
        <f t="shared" si="207"/>
        <v>912.6</v>
      </c>
      <c r="EG55" s="46">
        <f t="shared" si="207"/>
        <v>512.6</v>
      </c>
      <c r="EH55" s="46">
        <f t="shared" si="207"/>
        <v>775.6</v>
      </c>
      <c r="EI55" s="46">
        <f t="shared" si="207"/>
        <v>661.4</v>
      </c>
      <c r="EJ55" s="46">
        <f t="shared" si="207"/>
        <v>574</v>
      </c>
      <c r="EK55" s="46">
        <f t="shared" si="207"/>
        <v>485.6</v>
      </c>
      <c r="EL55" s="46">
        <f t="shared" si="207"/>
        <v>1784</v>
      </c>
      <c r="EM55" s="46">
        <f t="shared" si="207"/>
        <v>738</v>
      </c>
      <c r="EN55" s="38"/>
      <c r="EO55" s="46">
        <f t="shared" ref="EO55:EZ55" si="208">SUM(EO56:EO60)</f>
        <v>841.2</v>
      </c>
      <c r="EP55" s="46">
        <f t="shared" si="208"/>
        <v>857.2</v>
      </c>
      <c r="EQ55" s="46">
        <f t="shared" si="208"/>
        <v>623</v>
      </c>
      <c r="ER55" s="46">
        <f>SUM(ER56:ER60)</f>
        <v>444</v>
      </c>
      <c r="ES55" s="46">
        <f>SUM(ES56:ES60)</f>
        <v>1035</v>
      </c>
      <c r="ET55" s="46">
        <f t="shared" si="208"/>
        <v>508.6</v>
      </c>
      <c r="EU55" s="46">
        <f t="shared" si="208"/>
        <v>462.6</v>
      </c>
      <c r="EV55" s="46">
        <f t="shared" si="208"/>
        <v>639.79999999999995</v>
      </c>
      <c r="EW55" s="46">
        <f t="shared" si="208"/>
        <v>810.6</v>
      </c>
      <c r="EX55" s="46">
        <f t="shared" si="208"/>
        <v>371.4</v>
      </c>
      <c r="EY55" s="46">
        <f t="shared" si="208"/>
        <v>798.6</v>
      </c>
      <c r="EZ55" s="46">
        <f t="shared" si="208"/>
        <v>711.2</v>
      </c>
      <c r="FA55" s="38"/>
      <c r="FB55" s="46">
        <f t="shared" ref="FB55:FM55" si="209">SUM(FB56:FB60)</f>
        <v>830.8</v>
      </c>
      <c r="FC55" s="46">
        <f t="shared" si="209"/>
        <v>756.4</v>
      </c>
      <c r="FD55" s="46">
        <f t="shared" si="209"/>
        <v>1421.2</v>
      </c>
      <c r="FE55" s="46">
        <f t="shared" si="209"/>
        <v>955.6</v>
      </c>
      <c r="FF55" s="46">
        <f t="shared" si="209"/>
        <v>1313.2</v>
      </c>
      <c r="FG55" s="46">
        <f t="shared" si="209"/>
        <v>1284.2</v>
      </c>
      <c r="FH55" s="46">
        <f t="shared" si="209"/>
        <v>1413.2</v>
      </c>
      <c r="FI55" s="46">
        <f t="shared" si="209"/>
        <v>1594.4</v>
      </c>
      <c r="FJ55" s="46">
        <f t="shared" si="209"/>
        <v>501.2</v>
      </c>
      <c r="FK55" s="46">
        <f t="shared" si="209"/>
        <v>1542.4</v>
      </c>
      <c r="FL55" s="46">
        <f t="shared" si="209"/>
        <v>815.8</v>
      </c>
      <c r="FM55" s="46">
        <f t="shared" si="209"/>
        <v>1313.2</v>
      </c>
      <c r="FN55" s="38"/>
      <c r="FO55" s="46">
        <f t="shared" ref="FO55:FZ55" si="210">SUM(FO56:FO60)</f>
        <v>1043</v>
      </c>
      <c r="FP55" s="46">
        <f t="shared" si="210"/>
        <v>1137</v>
      </c>
      <c r="FQ55" s="46">
        <f t="shared" si="210"/>
        <v>841.6</v>
      </c>
      <c r="FR55" s="46">
        <f t="shared" si="210"/>
        <v>1412.2</v>
      </c>
      <c r="FS55" s="46">
        <f t="shared" si="210"/>
        <v>646</v>
      </c>
      <c r="FT55" s="46">
        <f t="shared" si="210"/>
        <v>1146.2</v>
      </c>
      <c r="FU55" s="46">
        <f t="shared" si="210"/>
        <v>1354.2</v>
      </c>
      <c r="FV55" s="46">
        <f t="shared" si="210"/>
        <v>2334</v>
      </c>
      <c r="FW55" s="46">
        <f t="shared" si="210"/>
        <v>2316.8000000000002</v>
      </c>
      <c r="FX55" s="46">
        <f t="shared" si="210"/>
        <v>2653.8</v>
      </c>
      <c r="FY55" s="46">
        <f t="shared" si="210"/>
        <v>3454.2</v>
      </c>
      <c r="FZ55" s="46">
        <f t="shared" si="210"/>
        <v>2463</v>
      </c>
      <c r="GA55" s="38"/>
      <c r="GB55" s="46">
        <f t="shared" ref="GB55:GM55" si="211">SUM(GB56:GB60)</f>
        <v>1905.8</v>
      </c>
      <c r="GC55" s="46">
        <f t="shared" si="211"/>
        <v>2655.8</v>
      </c>
      <c r="GD55" s="46">
        <f t="shared" si="211"/>
        <v>3695.8</v>
      </c>
      <c r="GE55" s="46">
        <f t="shared" si="211"/>
        <v>3617</v>
      </c>
      <c r="GF55" s="46">
        <f t="shared" si="211"/>
        <v>2429</v>
      </c>
      <c r="GG55" s="46">
        <f t="shared" si="211"/>
        <v>2863.2</v>
      </c>
      <c r="GH55" s="46">
        <f t="shared" si="211"/>
        <v>3084.2</v>
      </c>
      <c r="GI55" s="46">
        <f t="shared" si="211"/>
        <v>2838.4</v>
      </c>
      <c r="GJ55" s="46">
        <f t="shared" si="211"/>
        <v>2640</v>
      </c>
      <c r="GK55" s="46">
        <f t="shared" si="211"/>
        <v>2698</v>
      </c>
      <c r="GL55" s="46">
        <f t="shared" si="211"/>
        <v>2534.1999999999998</v>
      </c>
      <c r="GM55" s="46">
        <f t="shared" si="211"/>
        <v>2601.6</v>
      </c>
      <c r="GN55" s="38"/>
      <c r="GO55" s="46">
        <f t="shared" ref="GO55:GY55" si="212">SUM(GO56:GO60)</f>
        <v>3107</v>
      </c>
      <c r="GP55" s="46">
        <f t="shared" si="212"/>
        <v>3646</v>
      </c>
      <c r="GQ55" s="46">
        <f t="shared" si="212"/>
        <v>3790</v>
      </c>
      <c r="GR55" s="46">
        <f t="shared" si="212"/>
        <v>3419</v>
      </c>
      <c r="GS55" s="46">
        <f t="shared" si="212"/>
        <v>2663</v>
      </c>
      <c r="GT55" s="46">
        <f t="shared" si="212"/>
        <v>1832</v>
      </c>
      <c r="GU55" s="46">
        <f t="shared" si="212"/>
        <v>2697</v>
      </c>
      <c r="GV55" s="46">
        <f t="shared" si="212"/>
        <v>3745</v>
      </c>
      <c r="GW55" s="46">
        <f t="shared" si="212"/>
        <v>4105</v>
      </c>
      <c r="GX55" s="46">
        <f t="shared" si="212"/>
        <v>6080</v>
      </c>
      <c r="GY55" s="46">
        <f t="shared" si="212"/>
        <v>4487</v>
      </c>
    </row>
    <row r="56" spans="1:207" x14ac:dyDescent="0.25">
      <c r="A56" s="3" t="s">
        <v>9</v>
      </c>
      <c r="B56" s="34" t="s">
        <v>21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12</v>
      </c>
      <c r="N56" s="38"/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4">
        <v>33</v>
      </c>
      <c r="W56" s="44">
        <v>57</v>
      </c>
      <c r="X56" s="44">
        <v>10</v>
      </c>
      <c r="Y56" s="44">
        <v>27</v>
      </c>
      <c r="Z56" s="44">
        <v>30</v>
      </c>
      <c r="AA56" s="38"/>
      <c r="AB56" s="44">
        <v>20</v>
      </c>
      <c r="AC56" s="48">
        <v>0</v>
      </c>
      <c r="AD56" s="48">
        <v>30</v>
      </c>
      <c r="AE56" s="48">
        <v>0</v>
      </c>
      <c r="AF56" s="48">
        <v>20</v>
      </c>
      <c r="AG56" s="48">
        <v>149</v>
      </c>
      <c r="AH56" s="48">
        <v>54</v>
      </c>
      <c r="AI56" s="48">
        <v>70</v>
      </c>
      <c r="AJ56" s="48">
        <v>0</v>
      </c>
      <c r="AK56" s="48">
        <v>67</v>
      </c>
      <c r="AL56" s="48">
        <v>132</v>
      </c>
      <c r="AM56" s="48">
        <v>10</v>
      </c>
      <c r="AN56" s="38"/>
      <c r="AO56" s="48">
        <v>0</v>
      </c>
      <c r="AP56" s="48">
        <v>10</v>
      </c>
      <c r="AQ56" s="48">
        <v>10</v>
      </c>
      <c r="AR56" s="48">
        <v>26</v>
      </c>
      <c r="AS56" s="48">
        <v>10</v>
      </c>
      <c r="AT56" s="48">
        <v>40</v>
      </c>
      <c r="AU56" s="48">
        <v>56</v>
      </c>
      <c r="AV56" s="48">
        <v>20</v>
      </c>
      <c r="AW56" s="48">
        <v>176</v>
      </c>
      <c r="AX56" s="48">
        <v>80</v>
      </c>
      <c r="AY56" s="48">
        <v>70</v>
      </c>
      <c r="AZ56" s="48">
        <v>0</v>
      </c>
      <c r="BA56" s="38"/>
      <c r="BB56" s="20">
        <v>16</v>
      </c>
      <c r="BC56" s="48">
        <v>50</v>
      </c>
      <c r="BD56" s="48">
        <v>128</v>
      </c>
      <c r="BE56" s="48">
        <v>156</v>
      </c>
      <c r="BF56" s="48">
        <v>167</v>
      </c>
      <c r="BG56" s="48">
        <v>153</v>
      </c>
      <c r="BH56" s="48">
        <v>10</v>
      </c>
      <c r="BI56" s="48">
        <v>10</v>
      </c>
      <c r="BJ56" s="48">
        <v>16</v>
      </c>
      <c r="BK56" s="48">
        <v>56</v>
      </c>
      <c r="BL56" s="48">
        <v>45</v>
      </c>
      <c r="BM56" s="48">
        <v>42</v>
      </c>
      <c r="BN56" s="38"/>
      <c r="BO56" s="20">
        <v>0</v>
      </c>
      <c r="BP56" s="48">
        <v>0</v>
      </c>
      <c r="BQ56" s="48">
        <v>0</v>
      </c>
      <c r="BR56" s="48">
        <v>0</v>
      </c>
      <c r="BS56" s="48">
        <v>0</v>
      </c>
      <c r="BT56" s="48">
        <v>0</v>
      </c>
      <c r="BU56" s="48">
        <v>0</v>
      </c>
      <c r="BV56" s="48">
        <v>0</v>
      </c>
      <c r="BW56" s="48">
        <v>1270</v>
      </c>
      <c r="BX56" s="48">
        <v>873</v>
      </c>
      <c r="BY56" s="48">
        <v>22</v>
      </c>
      <c r="BZ56" s="48">
        <v>0</v>
      </c>
      <c r="CA56" s="38"/>
      <c r="CB56" s="20">
        <v>0</v>
      </c>
      <c r="CC56" s="48">
        <v>17</v>
      </c>
      <c r="CD56" s="48">
        <v>0</v>
      </c>
      <c r="CE56" s="48">
        <v>0</v>
      </c>
      <c r="CF56" s="48">
        <v>0</v>
      </c>
      <c r="CG56" s="48">
        <v>0</v>
      </c>
      <c r="CH56" s="48">
        <v>0</v>
      </c>
      <c r="CI56" s="48">
        <v>0</v>
      </c>
      <c r="CJ56" s="48">
        <v>0</v>
      </c>
      <c r="CK56" s="48">
        <v>0</v>
      </c>
      <c r="CL56" s="48">
        <v>0</v>
      </c>
      <c r="CM56" s="48">
        <v>0</v>
      </c>
      <c r="CN56" s="38"/>
      <c r="CO56" s="48">
        <v>0</v>
      </c>
      <c r="CP56" s="48">
        <v>0</v>
      </c>
      <c r="CQ56" s="48">
        <v>0</v>
      </c>
      <c r="CR56" s="48">
        <v>0</v>
      </c>
      <c r="CS56" s="48">
        <v>0</v>
      </c>
      <c r="CT56" s="48">
        <v>0</v>
      </c>
      <c r="CU56" s="48">
        <v>12</v>
      </c>
      <c r="CV56" s="48">
        <v>0</v>
      </c>
      <c r="CW56" s="48">
        <v>0</v>
      </c>
      <c r="CX56" s="48">
        <v>0</v>
      </c>
      <c r="CY56" s="48">
        <v>0</v>
      </c>
      <c r="CZ56" s="48">
        <v>0</v>
      </c>
      <c r="DA56" s="38"/>
      <c r="DB56" s="48">
        <v>0</v>
      </c>
      <c r="DC56" s="48">
        <v>0</v>
      </c>
      <c r="DD56" s="48">
        <v>0</v>
      </c>
      <c r="DE56" s="48">
        <v>0</v>
      </c>
      <c r="DF56" s="48">
        <v>0</v>
      </c>
      <c r="DG56" s="48">
        <v>0</v>
      </c>
      <c r="DH56" s="48">
        <v>0</v>
      </c>
      <c r="DI56" s="48">
        <v>0</v>
      </c>
      <c r="DJ56" s="48">
        <v>0</v>
      </c>
      <c r="DK56" s="48">
        <v>0</v>
      </c>
      <c r="DL56" s="48">
        <v>0</v>
      </c>
      <c r="DM56" s="48">
        <v>0</v>
      </c>
      <c r="DN56" s="38"/>
      <c r="DO56" s="48">
        <v>0</v>
      </c>
      <c r="DP56" s="48">
        <v>0</v>
      </c>
      <c r="DQ56" s="48">
        <v>0</v>
      </c>
      <c r="DR56" s="48">
        <v>0</v>
      </c>
      <c r="DS56" s="48">
        <v>0</v>
      </c>
      <c r="DT56" s="48">
        <v>0</v>
      </c>
      <c r="DU56" s="48">
        <v>10</v>
      </c>
      <c r="DV56" s="48">
        <v>0</v>
      </c>
      <c r="DW56" s="48">
        <v>0</v>
      </c>
      <c r="DX56" s="48">
        <v>0</v>
      </c>
      <c r="DY56" s="48">
        <v>0</v>
      </c>
      <c r="DZ56" s="48">
        <v>0</v>
      </c>
      <c r="EA56" s="38"/>
      <c r="EB56" s="48">
        <v>0</v>
      </c>
      <c r="EC56" s="48">
        <v>0</v>
      </c>
      <c r="ED56" s="48">
        <v>0</v>
      </c>
      <c r="EE56" s="48">
        <v>0</v>
      </c>
      <c r="EF56" s="48">
        <v>0</v>
      </c>
      <c r="EG56" s="48">
        <v>0</v>
      </c>
      <c r="EH56" s="48">
        <v>0</v>
      </c>
      <c r="EI56" s="48">
        <v>0</v>
      </c>
      <c r="EJ56" s="48">
        <v>0</v>
      </c>
      <c r="EK56" s="48">
        <v>0</v>
      </c>
      <c r="EL56" s="48">
        <v>0</v>
      </c>
      <c r="EM56" s="48">
        <v>0</v>
      </c>
      <c r="EN56" s="38"/>
      <c r="EO56" s="48">
        <v>0</v>
      </c>
      <c r="EP56" s="48">
        <v>0</v>
      </c>
      <c r="EQ56" s="48">
        <v>0</v>
      </c>
      <c r="ER56" s="48">
        <v>33</v>
      </c>
      <c r="ES56" s="48">
        <v>0</v>
      </c>
      <c r="ET56" s="48">
        <v>10</v>
      </c>
      <c r="EU56" s="48">
        <v>0</v>
      </c>
      <c r="EV56" s="48">
        <v>30</v>
      </c>
      <c r="EW56" s="48">
        <v>0</v>
      </c>
      <c r="EX56" s="48">
        <v>40</v>
      </c>
      <c r="EY56" s="48">
        <v>60</v>
      </c>
      <c r="EZ56" s="48">
        <v>28</v>
      </c>
      <c r="FA56" s="38"/>
      <c r="FB56" s="48">
        <v>0</v>
      </c>
      <c r="FC56" s="48">
        <v>0</v>
      </c>
      <c r="FD56" s="48">
        <v>30</v>
      </c>
      <c r="FE56" s="48">
        <v>30</v>
      </c>
      <c r="FF56" s="48">
        <v>64</v>
      </c>
      <c r="FG56" s="48">
        <v>82</v>
      </c>
      <c r="FH56" s="48">
        <v>0</v>
      </c>
      <c r="FI56" s="48">
        <v>0</v>
      </c>
      <c r="FJ56" s="48">
        <v>10</v>
      </c>
      <c r="FK56" s="48">
        <v>0</v>
      </c>
      <c r="FL56" s="48">
        <v>11</v>
      </c>
      <c r="FM56" s="48">
        <v>81</v>
      </c>
      <c r="FN56" s="38"/>
      <c r="FO56" s="48">
        <v>65</v>
      </c>
      <c r="FP56" s="48">
        <v>21</v>
      </c>
      <c r="FQ56" s="48">
        <v>0</v>
      </c>
      <c r="FR56" s="48">
        <v>79</v>
      </c>
      <c r="FS56" s="48">
        <v>0</v>
      </c>
      <c r="FT56" s="48">
        <v>165</v>
      </c>
      <c r="FU56" s="48">
        <v>0</v>
      </c>
      <c r="FV56" s="48">
        <v>0</v>
      </c>
      <c r="FW56" s="48">
        <v>0</v>
      </c>
      <c r="FX56" s="48">
        <v>0</v>
      </c>
      <c r="FY56" s="48">
        <v>95</v>
      </c>
      <c r="FZ56" s="48">
        <v>0</v>
      </c>
      <c r="GA56" s="38"/>
      <c r="GB56" s="48">
        <v>0</v>
      </c>
      <c r="GC56" s="48">
        <v>0</v>
      </c>
      <c r="GD56" s="48">
        <v>0</v>
      </c>
      <c r="GE56" s="48">
        <v>0</v>
      </c>
      <c r="GF56" s="48">
        <v>0</v>
      </c>
      <c r="GG56" s="48">
        <v>291</v>
      </c>
      <c r="GH56" s="48">
        <v>0</v>
      </c>
      <c r="GI56" s="48">
        <v>0</v>
      </c>
      <c r="GJ56" s="48">
        <v>0</v>
      </c>
      <c r="GK56" s="48">
        <v>0</v>
      </c>
      <c r="GL56" s="48">
        <v>0</v>
      </c>
      <c r="GM56" s="48">
        <v>0</v>
      </c>
      <c r="GN56" s="38"/>
      <c r="GO56" s="48">
        <v>0</v>
      </c>
      <c r="GP56" s="48">
        <v>0</v>
      </c>
      <c r="GQ56" s="48">
        <v>0</v>
      </c>
      <c r="GR56" s="48">
        <v>0</v>
      </c>
      <c r="GS56" s="48">
        <v>0</v>
      </c>
      <c r="GT56" s="48">
        <v>0</v>
      </c>
      <c r="GU56" s="48">
        <v>0</v>
      </c>
      <c r="GV56" s="48">
        <v>0</v>
      </c>
      <c r="GW56" s="48">
        <v>0</v>
      </c>
      <c r="GX56" s="48">
        <v>0</v>
      </c>
      <c r="GY56" s="48">
        <v>0</v>
      </c>
    </row>
    <row r="57" spans="1:207" x14ac:dyDescent="0.25">
      <c r="A57" s="3" t="s">
        <v>10</v>
      </c>
      <c r="B57" s="34" t="s">
        <v>21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1143</v>
      </c>
      <c r="J57" s="43">
        <v>10084</v>
      </c>
      <c r="K57" s="43">
        <v>7747</v>
      </c>
      <c r="L57" s="43">
        <v>10030</v>
      </c>
      <c r="M57" s="43">
        <v>14570</v>
      </c>
      <c r="N57" s="38"/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4">
        <v>4724</v>
      </c>
      <c r="W57" s="44">
        <v>6239</v>
      </c>
      <c r="X57" s="44">
        <v>5017</v>
      </c>
      <c r="Y57" s="44">
        <v>4538</v>
      </c>
      <c r="Z57" s="44">
        <v>6425</v>
      </c>
      <c r="AA57" s="38"/>
      <c r="AB57" s="44">
        <v>4346</v>
      </c>
      <c r="AC57" s="48">
        <v>1058</v>
      </c>
      <c r="AD57" s="48">
        <v>5275</v>
      </c>
      <c r="AE57" s="48">
        <v>4453</v>
      </c>
      <c r="AF57" s="48">
        <v>2831</v>
      </c>
      <c r="AG57" s="48">
        <v>3786</v>
      </c>
      <c r="AH57" s="48">
        <v>2572</v>
      </c>
      <c r="AI57" s="48">
        <v>5628</v>
      </c>
      <c r="AJ57" s="48">
        <v>4001</v>
      </c>
      <c r="AK57" s="48">
        <v>3460</v>
      </c>
      <c r="AL57" s="48">
        <v>4963</v>
      </c>
      <c r="AM57" s="48">
        <v>3968</v>
      </c>
      <c r="AN57" s="38"/>
      <c r="AO57" s="48">
        <v>2522</v>
      </c>
      <c r="AP57" s="48">
        <v>3081</v>
      </c>
      <c r="AQ57" s="48">
        <v>4403</v>
      </c>
      <c r="AR57" s="48">
        <v>3099</v>
      </c>
      <c r="AS57" s="48">
        <v>2365</v>
      </c>
      <c r="AT57" s="48">
        <v>2550</v>
      </c>
      <c r="AU57" s="48">
        <v>2785</v>
      </c>
      <c r="AV57" s="48">
        <v>4281</v>
      </c>
      <c r="AW57" s="48">
        <v>3609</v>
      </c>
      <c r="AX57" s="48">
        <v>2937</v>
      </c>
      <c r="AY57" s="48">
        <v>6138</v>
      </c>
      <c r="AZ57" s="48">
        <v>1446</v>
      </c>
      <c r="BA57" s="38"/>
      <c r="BB57" s="20">
        <v>4377</v>
      </c>
      <c r="BC57" s="48">
        <v>5194</v>
      </c>
      <c r="BD57" s="48">
        <v>6563</v>
      </c>
      <c r="BE57" s="48">
        <v>4550</v>
      </c>
      <c r="BF57" s="48">
        <v>3995</v>
      </c>
      <c r="BG57" s="48">
        <v>4325</v>
      </c>
      <c r="BH57" s="48">
        <v>5136</v>
      </c>
      <c r="BI57" s="48">
        <v>4963</v>
      </c>
      <c r="BJ57" s="48">
        <v>4207</v>
      </c>
      <c r="BK57" s="48">
        <v>5691</v>
      </c>
      <c r="BL57" s="48">
        <v>4442</v>
      </c>
      <c r="BM57" s="48">
        <v>4054</v>
      </c>
      <c r="BN57" s="38"/>
      <c r="BO57" s="20">
        <v>5266</v>
      </c>
      <c r="BP57" s="48">
        <v>3703</v>
      </c>
      <c r="BQ57" s="48">
        <v>4833</v>
      </c>
      <c r="BR57" s="48">
        <v>1545</v>
      </c>
      <c r="BS57" s="48">
        <v>3361</v>
      </c>
      <c r="BT57" s="48">
        <v>1964</v>
      </c>
      <c r="BU57" s="48">
        <v>3435</v>
      </c>
      <c r="BV57" s="48">
        <v>1489.85</v>
      </c>
      <c r="BW57" s="48">
        <v>531</v>
      </c>
      <c r="BX57" s="48">
        <v>3534</v>
      </c>
      <c r="BY57" s="48">
        <v>1065</v>
      </c>
      <c r="BZ57" s="48">
        <v>773</v>
      </c>
      <c r="CA57" s="38"/>
      <c r="CB57" s="20">
        <v>462.5</v>
      </c>
      <c r="CC57" s="48">
        <v>764.2</v>
      </c>
      <c r="CD57" s="48">
        <v>1093</v>
      </c>
      <c r="CE57" s="48">
        <v>523</v>
      </c>
      <c r="CF57" s="48">
        <v>869</v>
      </c>
      <c r="CG57" s="48">
        <v>675</v>
      </c>
      <c r="CH57" s="48">
        <v>280</v>
      </c>
      <c r="CI57" s="48">
        <v>754</v>
      </c>
      <c r="CJ57" s="48">
        <v>822</v>
      </c>
      <c r="CK57" s="48">
        <v>606</v>
      </c>
      <c r="CL57" s="48">
        <v>267</v>
      </c>
      <c r="CM57" s="48">
        <v>596</v>
      </c>
      <c r="CN57" s="38"/>
      <c r="CO57" s="48">
        <v>401</v>
      </c>
      <c r="CP57" s="48">
        <v>326</v>
      </c>
      <c r="CQ57" s="48">
        <v>503</v>
      </c>
      <c r="CR57" s="48">
        <v>718</v>
      </c>
      <c r="CS57" s="48">
        <v>458</v>
      </c>
      <c r="CT57" s="48">
        <v>497</v>
      </c>
      <c r="CU57" s="48">
        <v>378</v>
      </c>
      <c r="CV57" s="48">
        <v>195</v>
      </c>
      <c r="CW57" s="48">
        <v>523</v>
      </c>
      <c r="CX57" s="48">
        <v>126</v>
      </c>
      <c r="CY57" s="48">
        <v>257</v>
      </c>
      <c r="CZ57" s="48">
        <v>299</v>
      </c>
      <c r="DA57" s="38"/>
      <c r="DB57" s="48">
        <v>747</v>
      </c>
      <c r="DC57" s="48">
        <v>386</v>
      </c>
      <c r="DD57" s="48">
        <v>244</v>
      </c>
      <c r="DE57" s="48">
        <v>29</v>
      </c>
      <c r="DF57" s="48">
        <v>51</v>
      </c>
      <c r="DG57" s="48">
        <v>52</v>
      </c>
      <c r="DH57" s="48">
        <v>130</v>
      </c>
      <c r="DI57" s="48">
        <v>315</v>
      </c>
      <c r="DJ57" s="48">
        <v>1026.33</v>
      </c>
      <c r="DK57" s="48">
        <v>1916</v>
      </c>
      <c r="DL57" s="48">
        <v>6672</v>
      </c>
      <c r="DM57" s="48">
        <v>8028</v>
      </c>
      <c r="DN57" s="38"/>
      <c r="DO57" s="48">
        <v>7168</v>
      </c>
      <c r="DP57" s="48">
        <v>10100</v>
      </c>
      <c r="DQ57" s="48">
        <v>172.5</v>
      </c>
      <c r="DR57" s="48">
        <v>70</v>
      </c>
      <c r="DS57" s="48">
        <v>84</v>
      </c>
      <c r="DT57" s="48">
        <v>87</v>
      </c>
      <c r="DU57" s="48">
        <v>126</v>
      </c>
      <c r="DV57" s="48">
        <v>87</v>
      </c>
      <c r="DW57" s="48">
        <v>80</v>
      </c>
      <c r="DX57" s="48">
        <v>199</v>
      </c>
      <c r="DY57" s="48">
        <v>201</v>
      </c>
      <c r="DZ57" s="48">
        <v>190</v>
      </c>
      <c r="EA57" s="38"/>
      <c r="EB57" s="48">
        <v>342</v>
      </c>
      <c r="EC57" s="48">
        <v>190</v>
      </c>
      <c r="ED57" s="48">
        <v>91</v>
      </c>
      <c r="EE57" s="48">
        <v>214</v>
      </c>
      <c r="EF57" s="48">
        <v>350</v>
      </c>
      <c r="EG57" s="48">
        <v>199</v>
      </c>
      <c r="EH57" s="48">
        <v>255</v>
      </c>
      <c r="EI57" s="48">
        <v>206</v>
      </c>
      <c r="EJ57" s="48">
        <v>227</v>
      </c>
      <c r="EK57" s="48">
        <v>138</v>
      </c>
      <c r="EL57" s="48">
        <v>1534</v>
      </c>
      <c r="EM57" s="48">
        <v>307</v>
      </c>
      <c r="EN57" s="38"/>
      <c r="EO57" s="48">
        <v>542</v>
      </c>
      <c r="EP57" s="48">
        <v>528</v>
      </c>
      <c r="EQ57" s="48">
        <v>307</v>
      </c>
      <c r="ER57" s="48">
        <v>318</v>
      </c>
      <c r="ES57" s="48">
        <v>841</v>
      </c>
      <c r="ET57" s="48">
        <v>313</v>
      </c>
      <c r="EU57" s="48">
        <v>165</v>
      </c>
      <c r="EV57" s="48">
        <v>139</v>
      </c>
      <c r="EW57" s="48">
        <v>422</v>
      </c>
      <c r="EX57" s="48">
        <v>123</v>
      </c>
      <c r="EY57" s="48">
        <v>374</v>
      </c>
      <c r="EZ57" s="48">
        <v>323</v>
      </c>
      <c r="FA57" s="38"/>
      <c r="FB57" s="48">
        <v>410</v>
      </c>
      <c r="FC57" s="48">
        <v>170</v>
      </c>
      <c r="FD57" s="48">
        <v>723</v>
      </c>
      <c r="FE57" s="48">
        <v>648</v>
      </c>
      <c r="FF57" s="48">
        <v>1092</v>
      </c>
      <c r="FG57" s="48">
        <v>896</v>
      </c>
      <c r="FH57" s="48">
        <v>997</v>
      </c>
      <c r="FI57" s="48">
        <v>654</v>
      </c>
      <c r="FJ57" s="48">
        <v>176</v>
      </c>
      <c r="FK57" s="48">
        <v>840</v>
      </c>
      <c r="FL57" s="48">
        <v>280</v>
      </c>
      <c r="FM57" s="48">
        <v>605</v>
      </c>
      <c r="FN57" s="38"/>
      <c r="FO57" s="48">
        <v>360</v>
      </c>
      <c r="FP57" s="48">
        <v>236</v>
      </c>
      <c r="FQ57" s="48">
        <v>31</v>
      </c>
      <c r="FR57" s="48">
        <v>429</v>
      </c>
      <c r="FS57" s="48">
        <v>432</v>
      </c>
      <c r="FT57" s="48">
        <v>340</v>
      </c>
      <c r="FU57" s="48">
        <v>718</v>
      </c>
      <c r="FV57" s="48">
        <v>1188</v>
      </c>
      <c r="FW57" s="48">
        <v>523</v>
      </c>
      <c r="FX57" s="48">
        <v>1812</v>
      </c>
      <c r="FY57" s="48">
        <v>2114</v>
      </c>
      <c r="FZ57" s="48">
        <v>1476</v>
      </c>
      <c r="GA57" s="38"/>
      <c r="GB57" s="48">
        <v>873</v>
      </c>
      <c r="GC57" s="48">
        <v>990</v>
      </c>
      <c r="GD57" s="48">
        <v>1568</v>
      </c>
      <c r="GE57" s="48">
        <v>1447</v>
      </c>
      <c r="GF57" s="48">
        <v>1008</v>
      </c>
      <c r="GG57" s="48">
        <v>974</v>
      </c>
      <c r="GH57" s="48">
        <v>1226</v>
      </c>
      <c r="GI57" s="48">
        <v>1071</v>
      </c>
      <c r="GJ57" s="48">
        <v>1203</v>
      </c>
      <c r="GK57" s="48">
        <v>921</v>
      </c>
      <c r="GL57" s="48">
        <v>591</v>
      </c>
      <c r="GM57" s="48">
        <v>639</v>
      </c>
      <c r="GN57" s="38"/>
      <c r="GO57" s="48">
        <v>614</v>
      </c>
      <c r="GP57" s="48">
        <v>1065</v>
      </c>
      <c r="GQ57" s="48">
        <v>903</v>
      </c>
      <c r="GR57" s="48">
        <v>769</v>
      </c>
      <c r="GS57" s="48">
        <v>683</v>
      </c>
      <c r="GT57" s="48">
        <v>255</v>
      </c>
      <c r="GU57" s="48">
        <v>283</v>
      </c>
      <c r="GV57" s="48">
        <v>1197</v>
      </c>
      <c r="GW57" s="48">
        <v>1513</v>
      </c>
      <c r="GX57" s="48">
        <v>1306</v>
      </c>
      <c r="GY57" s="48">
        <v>2053</v>
      </c>
    </row>
    <row r="58" spans="1:207" x14ac:dyDescent="0.25">
      <c r="A58" s="3" t="s">
        <v>11</v>
      </c>
      <c r="B58" s="34" t="s">
        <v>21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1</v>
      </c>
      <c r="N58" s="38"/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38"/>
      <c r="AB58" s="44">
        <v>0</v>
      </c>
      <c r="AC58" s="48">
        <v>0</v>
      </c>
      <c r="AD58" s="48">
        <v>0</v>
      </c>
      <c r="AE58" s="48">
        <v>0</v>
      </c>
      <c r="AF58" s="48">
        <v>0</v>
      </c>
      <c r="AG58" s="48">
        <v>0</v>
      </c>
      <c r="AH58" s="48">
        <v>0</v>
      </c>
      <c r="AI58" s="48">
        <v>0</v>
      </c>
      <c r="AJ58" s="48">
        <v>0</v>
      </c>
      <c r="AK58" s="48">
        <v>0</v>
      </c>
      <c r="AL58" s="48">
        <v>0</v>
      </c>
      <c r="AM58" s="48">
        <v>0</v>
      </c>
      <c r="AN58" s="38"/>
      <c r="AO58" s="48">
        <v>0</v>
      </c>
      <c r="AP58" s="48">
        <v>0</v>
      </c>
      <c r="AQ58" s="48">
        <v>0</v>
      </c>
      <c r="AR58" s="48">
        <v>0</v>
      </c>
      <c r="AS58" s="48">
        <v>0</v>
      </c>
      <c r="AT58" s="48">
        <v>0</v>
      </c>
      <c r="AU58" s="48">
        <v>0</v>
      </c>
      <c r="AV58" s="48">
        <v>0</v>
      </c>
      <c r="AW58" s="48">
        <v>0</v>
      </c>
      <c r="AX58" s="48">
        <v>0</v>
      </c>
      <c r="AY58" s="48">
        <v>0</v>
      </c>
      <c r="AZ58" s="48">
        <v>0</v>
      </c>
      <c r="BA58" s="38"/>
      <c r="BB58" s="20">
        <v>0</v>
      </c>
      <c r="BC58" s="48">
        <v>0</v>
      </c>
      <c r="BD58" s="48">
        <v>0</v>
      </c>
      <c r="BE58" s="48">
        <v>0</v>
      </c>
      <c r="BF58" s="48">
        <v>0</v>
      </c>
      <c r="BG58" s="48">
        <v>10</v>
      </c>
      <c r="BH58" s="48">
        <v>0</v>
      </c>
      <c r="BI58" s="48">
        <v>0</v>
      </c>
      <c r="BJ58" s="48">
        <v>0</v>
      </c>
      <c r="BK58" s="48">
        <v>0</v>
      </c>
      <c r="BL58" s="48">
        <v>0</v>
      </c>
      <c r="BM58" s="48">
        <v>0</v>
      </c>
      <c r="BN58" s="38"/>
      <c r="BO58" s="20">
        <v>0</v>
      </c>
      <c r="BP58" s="48">
        <v>0</v>
      </c>
      <c r="BQ58" s="48">
        <v>0</v>
      </c>
      <c r="BR58" s="48">
        <v>0</v>
      </c>
      <c r="BS58" s="48">
        <v>0</v>
      </c>
      <c r="BT58" s="48">
        <v>0</v>
      </c>
      <c r="BU58" s="48">
        <v>0</v>
      </c>
      <c r="BV58" s="48">
        <v>0</v>
      </c>
      <c r="BW58" s="48">
        <v>0</v>
      </c>
      <c r="BX58" s="48">
        <v>0</v>
      </c>
      <c r="BY58" s="48">
        <v>0</v>
      </c>
      <c r="BZ58" s="48">
        <v>0</v>
      </c>
      <c r="CA58" s="38"/>
      <c r="CB58" s="20">
        <v>0</v>
      </c>
      <c r="CC58" s="48">
        <v>0</v>
      </c>
      <c r="CD58" s="48">
        <v>0</v>
      </c>
      <c r="CE58" s="48">
        <v>0</v>
      </c>
      <c r="CF58" s="48">
        <v>0</v>
      </c>
      <c r="CG58" s="48">
        <v>0</v>
      </c>
      <c r="CH58" s="48">
        <v>0</v>
      </c>
      <c r="CI58" s="48">
        <v>0</v>
      </c>
      <c r="CJ58" s="48">
        <v>0</v>
      </c>
      <c r="CK58" s="48">
        <v>0</v>
      </c>
      <c r="CL58" s="48">
        <v>24</v>
      </c>
      <c r="CM58" s="48">
        <v>303</v>
      </c>
      <c r="CN58" s="38"/>
      <c r="CO58" s="48">
        <v>40</v>
      </c>
      <c r="CP58" s="48">
        <v>82</v>
      </c>
      <c r="CQ58" s="48">
        <v>599</v>
      </c>
      <c r="CR58" s="48">
        <v>182</v>
      </c>
      <c r="CS58" s="48">
        <v>351</v>
      </c>
      <c r="CT58" s="48">
        <v>311</v>
      </c>
      <c r="CU58" s="48">
        <v>459</v>
      </c>
      <c r="CV58" s="48">
        <v>105</v>
      </c>
      <c r="CW58" s="48">
        <v>36</v>
      </c>
      <c r="CX58" s="48">
        <v>10</v>
      </c>
      <c r="CY58" s="48">
        <v>66</v>
      </c>
      <c r="CZ58" s="48">
        <v>22</v>
      </c>
      <c r="DA58" s="38"/>
      <c r="DB58" s="48">
        <v>20</v>
      </c>
      <c r="DC58" s="48">
        <v>45</v>
      </c>
      <c r="DD58" s="48">
        <v>0</v>
      </c>
      <c r="DE58" s="48">
        <v>0</v>
      </c>
      <c r="DF58" s="48">
        <v>0</v>
      </c>
      <c r="DG58" s="48">
        <v>0</v>
      </c>
      <c r="DH58" s="48">
        <v>0</v>
      </c>
      <c r="DI58" s="48">
        <v>0</v>
      </c>
      <c r="DJ58" s="48">
        <v>0</v>
      </c>
      <c r="DK58" s="48">
        <v>0</v>
      </c>
      <c r="DL58" s="48">
        <v>0</v>
      </c>
      <c r="DM58" s="48">
        <v>0</v>
      </c>
      <c r="DN58" s="38"/>
      <c r="DO58" s="48">
        <v>0</v>
      </c>
      <c r="DP58" s="48">
        <v>0</v>
      </c>
      <c r="DQ58" s="48">
        <v>0</v>
      </c>
      <c r="DR58" s="48">
        <v>0</v>
      </c>
      <c r="DS58" s="48">
        <v>0</v>
      </c>
      <c r="DT58" s="48">
        <v>0</v>
      </c>
      <c r="DU58" s="48">
        <v>0</v>
      </c>
      <c r="DV58" s="48">
        <v>0</v>
      </c>
      <c r="DW58" s="48">
        <v>0</v>
      </c>
      <c r="DX58" s="48">
        <v>0</v>
      </c>
      <c r="DY58" s="48">
        <v>0</v>
      </c>
      <c r="DZ58" s="48">
        <v>0</v>
      </c>
      <c r="EA58" s="38"/>
      <c r="EB58" s="48">
        <v>0</v>
      </c>
      <c r="EC58" s="48">
        <v>0</v>
      </c>
      <c r="ED58" s="48">
        <v>0</v>
      </c>
      <c r="EE58" s="48">
        <v>0</v>
      </c>
      <c r="EF58" s="48">
        <v>0</v>
      </c>
      <c r="EG58" s="48">
        <v>0</v>
      </c>
      <c r="EH58" s="48">
        <v>0</v>
      </c>
      <c r="EI58" s="48">
        <v>0</v>
      </c>
      <c r="EJ58" s="48">
        <v>0</v>
      </c>
      <c r="EK58" s="48">
        <v>0</v>
      </c>
      <c r="EL58" s="48">
        <v>0</v>
      </c>
      <c r="EM58" s="48">
        <v>0</v>
      </c>
      <c r="EN58" s="38"/>
      <c r="EO58" s="48">
        <v>0</v>
      </c>
      <c r="EP58" s="48">
        <v>0</v>
      </c>
      <c r="EQ58" s="48">
        <v>0</v>
      </c>
      <c r="ER58" s="48">
        <v>0</v>
      </c>
      <c r="ES58" s="48">
        <v>0</v>
      </c>
      <c r="ET58" s="48">
        <v>0</v>
      </c>
      <c r="EU58" s="48">
        <v>0</v>
      </c>
      <c r="EV58" s="48">
        <v>0</v>
      </c>
      <c r="EW58" s="48">
        <v>0</v>
      </c>
      <c r="EX58" s="48">
        <v>0</v>
      </c>
      <c r="EY58" s="48">
        <v>0</v>
      </c>
      <c r="EZ58" s="48">
        <v>0</v>
      </c>
      <c r="FA58" s="38"/>
      <c r="FB58" s="48">
        <v>0</v>
      </c>
      <c r="FC58" s="48">
        <v>0</v>
      </c>
      <c r="FD58" s="48">
        <v>0</v>
      </c>
      <c r="FE58" s="48">
        <v>0</v>
      </c>
      <c r="FF58" s="48">
        <v>0</v>
      </c>
      <c r="FG58" s="48">
        <v>0</v>
      </c>
      <c r="FH58" s="48">
        <v>0</v>
      </c>
      <c r="FI58" s="48">
        <v>0</v>
      </c>
      <c r="FJ58" s="48">
        <v>0</v>
      </c>
      <c r="FK58" s="48">
        <v>0</v>
      </c>
      <c r="FL58" s="48">
        <v>0</v>
      </c>
      <c r="FM58" s="48">
        <v>0</v>
      </c>
      <c r="FN58" s="38"/>
      <c r="FO58" s="48">
        <v>0</v>
      </c>
      <c r="FP58" s="48">
        <v>20</v>
      </c>
      <c r="FQ58" s="48">
        <v>20</v>
      </c>
      <c r="FR58" s="48">
        <v>0</v>
      </c>
      <c r="FS58" s="48">
        <v>30</v>
      </c>
      <c r="FT58" s="48">
        <v>0</v>
      </c>
      <c r="FU58" s="48">
        <v>0</v>
      </c>
      <c r="FV58" s="48">
        <v>0</v>
      </c>
      <c r="FW58" s="48">
        <v>0</v>
      </c>
      <c r="FX58" s="48">
        <v>0</v>
      </c>
      <c r="FY58" s="48">
        <v>0</v>
      </c>
      <c r="FZ58" s="48">
        <v>0</v>
      </c>
      <c r="GA58" s="38"/>
      <c r="GB58" s="48">
        <v>0</v>
      </c>
      <c r="GC58" s="48">
        <v>0</v>
      </c>
      <c r="GD58" s="48">
        <v>0</v>
      </c>
      <c r="GE58" s="48">
        <v>0</v>
      </c>
      <c r="GF58" s="48">
        <v>0</v>
      </c>
      <c r="GG58" s="48">
        <v>0</v>
      </c>
      <c r="GH58" s="48">
        <v>0</v>
      </c>
      <c r="GI58" s="48">
        <v>0</v>
      </c>
      <c r="GJ58" s="48">
        <v>0</v>
      </c>
      <c r="GK58" s="48">
        <v>0</v>
      </c>
      <c r="GL58" s="48">
        <v>0</v>
      </c>
      <c r="GM58" s="48">
        <v>0</v>
      </c>
      <c r="GN58" s="38"/>
      <c r="GO58" s="48">
        <v>0</v>
      </c>
      <c r="GP58" s="48">
        <v>0</v>
      </c>
      <c r="GQ58" s="48">
        <v>0</v>
      </c>
      <c r="GR58" s="48">
        <v>0</v>
      </c>
      <c r="GS58" s="48">
        <v>0</v>
      </c>
      <c r="GT58" s="48">
        <v>0</v>
      </c>
      <c r="GU58" s="48">
        <v>0</v>
      </c>
      <c r="GV58" s="48">
        <v>0</v>
      </c>
      <c r="GW58" s="48">
        <v>0</v>
      </c>
      <c r="GX58" s="48">
        <v>0</v>
      </c>
      <c r="GY58" s="48">
        <v>0</v>
      </c>
    </row>
    <row r="59" spans="1:207" x14ac:dyDescent="0.25">
      <c r="A59" s="3" t="s">
        <v>12</v>
      </c>
      <c r="B59" s="34" t="s">
        <v>21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487</v>
      </c>
      <c r="K59" s="43">
        <v>291</v>
      </c>
      <c r="L59" s="43">
        <v>2116</v>
      </c>
      <c r="M59" s="43">
        <v>117</v>
      </c>
      <c r="N59" s="38"/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4">
        <v>996</v>
      </c>
      <c r="W59" s="44">
        <v>2187</v>
      </c>
      <c r="X59" s="44">
        <v>1958</v>
      </c>
      <c r="Y59" s="44">
        <v>967</v>
      </c>
      <c r="Z59" s="44">
        <v>1368</v>
      </c>
      <c r="AA59" s="38"/>
      <c r="AB59" s="44">
        <v>1529</v>
      </c>
      <c r="AC59" s="48">
        <v>289</v>
      </c>
      <c r="AD59" s="48">
        <v>2530</v>
      </c>
      <c r="AE59" s="48">
        <v>1851</v>
      </c>
      <c r="AF59" s="48">
        <v>1232</v>
      </c>
      <c r="AG59" s="48">
        <v>1304</v>
      </c>
      <c r="AH59" s="48">
        <v>792</v>
      </c>
      <c r="AI59" s="48">
        <v>1250</v>
      </c>
      <c r="AJ59" s="48">
        <v>2139</v>
      </c>
      <c r="AK59" s="48">
        <v>792</v>
      </c>
      <c r="AL59" s="48">
        <v>1393</v>
      </c>
      <c r="AM59" s="48">
        <v>570</v>
      </c>
      <c r="AN59" s="38"/>
      <c r="AO59" s="48">
        <v>1185</v>
      </c>
      <c r="AP59" s="48">
        <v>2430</v>
      </c>
      <c r="AQ59" s="48">
        <v>1971</v>
      </c>
      <c r="AR59" s="48">
        <v>2116</v>
      </c>
      <c r="AS59" s="48">
        <v>1052</v>
      </c>
      <c r="AT59" s="48">
        <v>1007</v>
      </c>
      <c r="AU59" s="48">
        <v>1328</v>
      </c>
      <c r="AV59" s="48">
        <v>1486</v>
      </c>
      <c r="AW59" s="48">
        <v>1248</v>
      </c>
      <c r="AX59" s="48">
        <v>1564</v>
      </c>
      <c r="AY59" s="48">
        <v>1798</v>
      </c>
      <c r="AZ59" s="48">
        <v>42</v>
      </c>
      <c r="BA59" s="38"/>
      <c r="BB59" s="20">
        <v>2071</v>
      </c>
      <c r="BC59" s="48">
        <v>2717</v>
      </c>
      <c r="BD59" s="48">
        <v>1778</v>
      </c>
      <c r="BE59" s="48">
        <v>2150</v>
      </c>
      <c r="BF59" s="48">
        <v>1369</v>
      </c>
      <c r="BG59" s="48">
        <v>1490</v>
      </c>
      <c r="BH59" s="48">
        <v>1045</v>
      </c>
      <c r="BI59" s="48">
        <v>1074</v>
      </c>
      <c r="BJ59" s="48">
        <v>1418</v>
      </c>
      <c r="BK59" s="48">
        <v>1383</v>
      </c>
      <c r="BL59" s="48">
        <v>1276</v>
      </c>
      <c r="BM59" s="48">
        <v>874</v>
      </c>
      <c r="BN59" s="38"/>
      <c r="BO59" s="20">
        <v>1778</v>
      </c>
      <c r="BP59" s="48">
        <v>1557</v>
      </c>
      <c r="BQ59" s="48">
        <v>1825</v>
      </c>
      <c r="BR59" s="48">
        <v>829</v>
      </c>
      <c r="BS59" s="48">
        <v>1515</v>
      </c>
      <c r="BT59" s="48">
        <v>594</v>
      </c>
      <c r="BU59" s="48">
        <v>1483</v>
      </c>
      <c r="BV59" s="48">
        <v>1319.14</v>
      </c>
      <c r="BW59" s="48">
        <v>813</v>
      </c>
      <c r="BX59" s="48">
        <v>813</v>
      </c>
      <c r="BY59" s="48">
        <v>1189</v>
      </c>
      <c r="BZ59" s="48">
        <v>1233</v>
      </c>
      <c r="CA59" s="38"/>
      <c r="CB59" s="20">
        <v>1030</v>
      </c>
      <c r="CC59" s="48">
        <v>1019</v>
      </c>
      <c r="CD59" s="48">
        <v>1632</v>
      </c>
      <c r="CE59" s="48">
        <v>1119</v>
      </c>
      <c r="CF59" s="48">
        <v>1660</v>
      </c>
      <c r="CG59" s="48">
        <v>1129</v>
      </c>
      <c r="CH59" s="48">
        <v>0</v>
      </c>
      <c r="CI59" s="48">
        <v>1495</v>
      </c>
      <c r="CJ59" s="48">
        <v>1203</v>
      </c>
      <c r="CK59" s="48">
        <v>1009</v>
      </c>
      <c r="CL59" s="48">
        <v>670</v>
      </c>
      <c r="CM59" s="48">
        <v>835</v>
      </c>
      <c r="CN59" s="38"/>
      <c r="CO59" s="48">
        <v>395</v>
      </c>
      <c r="CP59" s="48">
        <v>212</v>
      </c>
      <c r="CQ59" s="48">
        <v>1287</v>
      </c>
      <c r="CR59" s="48">
        <v>469</v>
      </c>
      <c r="CS59" s="48">
        <v>394</v>
      </c>
      <c r="CT59" s="48">
        <v>1829</v>
      </c>
      <c r="CU59" s="48">
        <v>1371</v>
      </c>
      <c r="CV59" s="48">
        <v>206</v>
      </c>
      <c r="CW59" s="48">
        <v>1165</v>
      </c>
      <c r="CX59" s="48">
        <v>437</v>
      </c>
      <c r="CY59" s="48">
        <v>579</v>
      </c>
      <c r="CZ59" s="48">
        <v>839</v>
      </c>
      <c r="DA59" s="38"/>
      <c r="DB59" s="48">
        <v>518</v>
      </c>
      <c r="DC59" s="48">
        <v>2033.2</v>
      </c>
      <c r="DD59" s="48">
        <v>10</v>
      </c>
      <c r="DE59" s="48">
        <v>0</v>
      </c>
      <c r="DF59" s="48">
        <v>5</v>
      </c>
      <c r="DG59" s="48">
        <v>0</v>
      </c>
      <c r="DH59" s="48">
        <v>1979</v>
      </c>
      <c r="DI59" s="48">
        <v>200</v>
      </c>
      <c r="DJ59" s="48">
        <v>0</v>
      </c>
      <c r="DK59" s="48">
        <v>2578</v>
      </c>
      <c r="DL59" s="48">
        <v>834</v>
      </c>
      <c r="DM59" s="48">
        <v>324</v>
      </c>
      <c r="DN59" s="38"/>
      <c r="DO59" s="48">
        <v>224</v>
      </c>
      <c r="DP59" s="48">
        <v>426</v>
      </c>
      <c r="DQ59" s="48">
        <v>2461</v>
      </c>
      <c r="DR59" s="48">
        <v>198</v>
      </c>
      <c r="DS59" s="48">
        <v>1551</v>
      </c>
      <c r="DT59" s="48">
        <v>906.8</v>
      </c>
      <c r="DU59" s="48">
        <v>925</v>
      </c>
      <c r="DV59" s="48">
        <v>994.8</v>
      </c>
      <c r="DW59" s="48">
        <v>1058.8</v>
      </c>
      <c r="DX59" s="48">
        <v>721.2</v>
      </c>
      <c r="DY59" s="48">
        <v>637.6</v>
      </c>
      <c r="DZ59" s="48">
        <v>630.4</v>
      </c>
      <c r="EA59" s="38"/>
      <c r="EB59" s="48">
        <v>559</v>
      </c>
      <c r="EC59" s="48">
        <v>730.4</v>
      </c>
      <c r="ED59" s="48">
        <v>430.6</v>
      </c>
      <c r="EE59" s="48">
        <v>582</v>
      </c>
      <c r="EF59" s="48">
        <v>558.6</v>
      </c>
      <c r="EG59" s="48">
        <v>313.60000000000002</v>
      </c>
      <c r="EH59" s="48">
        <v>520.6</v>
      </c>
      <c r="EI59" s="48">
        <v>450.4</v>
      </c>
      <c r="EJ59" s="48">
        <v>347</v>
      </c>
      <c r="EK59" s="48">
        <v>347.6</v>
      </c>
      <c r="EL59" s="48">
        <v>250</v>
      </c>
      <c r="EM59" s="48">
        <v>431</v>
      </c>
      <c r="EN59" s="38"/>
      <c r="EO59" s="48">
        <v>299.2</v>
      </c>
      <c r="EP59" s="48">
        <v>329.2</v>
      </c>
      <c r="EQ59" s="48">
        <v>316</v>
      </c>
      <c r="ER59" s="48">
        <v>93</v>
      </c>
      <c r="ES59" s="48">
        <v>194</v>
      </c>
      <c r="ET59" s="48">
        <v>185.6</v>
      </c>
      <c r="EU59" s="48">
        <v>287.60000000000002</v>
      </c>
      <c r="EV59" s="48">
        <v>460.8</v>
      </c>
      <c r="EW59" s="48">
        <v>378.6</v>
      </c>
      <c r="EX59" s="48">
        <v>208.4</v>
      </c>
      <c r="EY59" s="48">
        <v>364.6</v>
      </c>
      <c r="EZ59" s="48">
        <v>320.2</v>
      </c>
      <c r="FA59" s="38"/>
      <c r="FB59" s="48">
        <v>420.8</v>
      </c>
      <c r="FC59" s="48">
        <v>586.4</v>
      </c>
      <c r="FD59" s="48">
        <v>658.2</v>
      </c>
      <c r="FE59" s="48">
        <v>267.60000000000002</v>
      </c>
      <c r="FF59" s="48">
        <v>157.19999999999999</v>
      </c>
      <c r="FG59" s="48">
        <v>298.2</v>
      </c>
      <c r="FH59" s="48">
        <v>394.2</v>
      </c>
      <c r="FI59" s="48">
        <v>930.4</v>
      </c>
      <c r="FJ59" s="48">
        <v>315.2</v>
      </c>
      <c r="FK59" s="48">
        <v>694.4</v>
      </c>
      <c r="FL59" s="48">
        <v>514.79999999999995</v>
      </c>
      <c r="FM59" s="48">
        <v>627.20000000000005</v>
      </c>
      <c r="FN59" s="38"/>
      <c r="FO59" s="48">
        <v>618</v>
      </c>
      <c r="FP59" s="48">
        <v>860</v>
      </c>
      <c r="FQ59" s="48">
        <v>790.6</v>
      </c>
      <c r="FR59" s="48">
        <v>894.2</v>
      </c>
      <c r="FS59" s="48">
        <v>184</v>
      </c>
      <c r="FT59" s="48">
        <v>630.20000000000005</v>
      </c>
      <c r="FU59" s="48">
        <v>636.20000000000005</v>
      </c>
      <c r="FV59" s="48">
        <v>1146</v>
      </c>
      <c r="FW59" s="48">
        <v>1793.8</v>
      </c>
      <c r="FX59" s="48">
        <v>841.8</v>
      </c>
      <c r="FY59" s="48">
        <v>1185.2</v>
      </c>
      <c r="FZ59" s="48">
        <v>987</v>
      </c>
      <c r="GA59" s="38"/>
      <c r="GB59" s="48">
        <v>1032.8</v>
      </c>
      <c r="GC59" s="48">
        <v>1665.8</v>
      </c>
      <c r="GD59" s="48">
        <v>2120.8000000000002</v>
      </c>
      <c r="GE59" s="48">
        <v>2170</v>
      </c>
      <c r="GF59" s="48">
        <v>1421</v>
      </c>
      <c r="GG59" s="48">
        <v>1588.2</v>
      </c>
      <c r="GH59" s="48">
        <v>1858.2</v>
      </c>
      <c r="GI59" s="48">
        <v>1767.4</v>
      </c>
      <c r="GJ59" s="48">
        <v>1437</v>
      </c>
      <c r="GK59" s="48">
        <v>1777</v>
      </c>
      <c r="GL59" s="48">
        <v>1943.2</v>
      </c>
      <c r="GM59" s="48">
        <v>1962.6</v>
      </c>
      <c r="GN59" s="38"/>
      <c r="GO59" s="48">
        <v>2493</v>
      </c>
      <c r="GP59" s="48">
        <v>2581</v>
      </c>
      <c r="GQ59" s="48">
        <v>2887</v>
      </c>
      <c r="GR59" s="48">
        <v>2639</v>
      </c>
      <c r="GS59" s="48">
        <v>1965</v>
      </c>
      <c r="GT59" s="48">
        <v>1577</v>
      </c>
      <c r="GU59" s="48">
        <v>2414</v>
      </c>
      <c r="GV59" s="48">
        <v>2548</v>
      </c>
      <c r="GW59" s="48">
        <v>2572</v>
      </c>
      <c r="GX59" s="48">
        <v>4774</v>
      </c>
      <c r="GY59" s="48">
        <v>2412</v>
      </c>
    </row>
    <row r="60" spans="1:207" x14ac:dyDescent="0.25">
      <c r="A60" s="3" t="s">
        <v>13</v>
      </c>
      <c r="B60" s="34" t="s">
        <v>21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19</v>
      </c>
      <c r="N60" s="38"/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4">
        <v>7</v>
      </c>
      <c r="W60" s="44">
        <v>29</v>
      </c>
      <c r="X60" s="44">
        <v>11</v>
      </c>
      <c r="Y60" s="44">
        <v>23</v>
      </c>
      <c r="Z60" s="44">
        <v>30</v>
      </c>
      <c r="AA60" s="38"/>
      <c r="AB60" s="44">
        <v>20</v>
      </c>
      <c r="AC60" s="48">
        <v>0</v>
      </c>
      <c r="AD60" s="48">
        <v>58</v>
      </c>
      <c r="AE60" s="48">
        <v>18</v>
      </c>
      <c r="AF60" s="48">
        <v>24</v>
      </c>
      <c r="AG60" s="48">
        <v>19</v>
      </c>
      <c r="AH60" s="48">
        <v>2</v>
      </c>
      <c r="AI60" s="48">
        <v>81</v>
      </c>
      <c r="AJ60" s="48">
        <v>10</v>
      </c>
      <c r="AK60" s="48">
        <v>27</v>
      </c>
      <c r="AL60" s="48">
        <v>57</v>
      </c>
      <c r="AM60" s="48">
        <v>40</v>
      </c>
      <c r="AN60" s="38"/>
      <c r="AO60" s="48">
        <v>0</v>
      </c>
      <c r="AP60" s="48">
        <v>8</v>
      </c>
      <c r="AQ60" s="48">
        <v>48</v>
      </c>
      <c r="AR60" s="48">
        <v>41</v>
      </c>
      <c r="AS60" s="48">
        <v>10</v>
      </c>
      <c r="AT60" s="48">
        <v>20</v>
      </c>
      <c r="AU60" s="48">
        <v>25</v>
      </c>
      <c r="AV60" s="48">
        <v>10</v>
      </c>
      <c r="AW60" s="48">
        <v>0</v>
      </c>
      <c r="AX60" s="48">
        <v>0</v>
      </c>
      <c r="AY60" s="48">
        <v>0</v>
      </c>
      <c r="AZ60" s="48">
        <v>0</v>
      </c>
      <c r="BA60" s="38"/>
      <c r="BB60" s="20">
        <v>0</v>
      </c>
      <c r="BC60" s="48">
        <v>0</v>
      </c>
      <c r="BD60" s="48">
        <v>10</v>
      </c>
      <c r="BE60" s="48">
        <v>0</v>
      </c>
      <c r="BF60" s="48">
        <v>5</v>
      </c>
      <c r="BG60" s="48">
        <v>0</v>
      </c>
      <c r="BH60" s="48">
        <v>0</v>
      </c>
      <c r="BI60" s="48">
        <v>10</v>
      </c>
      <c r="BJ60" s="48">
        <v>0</v>
      </c>
      <c r="BK60" s="48">
        <v>0</v>
      </c>
      <c r="BL60" s="48">
        <v>0</v>
      </c>
      <c r="BM60" s="48">
        <v>0</v>
      </c>
      <c r="BN60" s="38"/>
      <c r="BO60" s="20">
        <v>0</v>
      </c>
      <c r="BP60" s="48">
        <v>0</v>
      </c>
      <c r="BQ60" s="48">
        <v>8</v>
      </c>
      <c r="BR60" s="48">
        <v>10</v>
      </c>
      <c r="BS60" s="48">
        <v>0</v>
      </c>
      <c r="BT60" s="48">
        <v>10</v>
      </c>
      <c r="BU60" s="48">
        <v>616</v>
      </c>
      <c r="BV60" s="48">
        <v>28</v>
      </c>
      <c r="BW60" s="48">
        <v>0</v>
      </c>
      <c r="BX60" s="48">
        <v>0</v>
      </c>
      <c r="BY60" s="48">
        <v>30</v>
      </c>
      <c r="BZ60" s="48">
        <v>167</v>
      </c>
      <c r="CA60" s="38"/>
      <c r="CB60" s="20">
        <v>83</v>
      </c>
      <c r="CC60" s="48">
        <v>108</v>
      </c>
      <c r="CD60" s="48">
        <v>170</v>
      </c>
      <c r="CE60" s="48">
        <v>5</v>
      </c>
      <c r="CF60" s="48">
        <v>167</v>
      </c>
      <c r="CG60" s="48">
        <v>166</v>
      </c>
      <c r="CH60" s="48">
        <v>0</v>
      </c>
      <c r="CI60" s="48">
        <v>126</v>
      </c>
      <c r="CJ60" s="48">
        <v>448</v>
      </c>
      <c r="CK60" s="48">
        <v>247</v>
      </c>
      <c r="CL60" s="48">
        <v>184</v>
      </c>
      <c r="CM60" s="48">
        <v>78</v>
      </c>
      <c r="CN60" s="38"/>
      <c r="CO60" s="48">
        <v>0</v>
      </c>
      <c r="CP60" s="48">
        <v>5</v>
      </c>
      <c r="CQ60" s="48">
        <v>27</v>
      </c>
      <c r="CR60" s="48">
        <v>0</v>
      </c>
      <c r="CS60" s="48">
        <v>0</v>
      </c>
      <c r="CT60" s="48">
        <v>0</v>
      </c>
      <c r="CU60" s="48">
        <v>0</v>
      </c>
      <c r="CV60" s="48">
        <v>0</v>
      </c>
      <c r="CW60" s="48">
        <v>0</v>
      </c>
      <c r="CX60" s="48">
        <v>6</v>
      </c>
      <c r="CY60" s="48">
        <v>0</v>
      </c>
      <c r="CZ60" s="48">
        <v>0</v>
      </c>
      <c r="DA60" s="38"/>
      <c r="DB60" s="48">
        <v>0</v>
      </c>
      <c r="DC60" s="48">
        <v>20</v>
      </c>
      <c r="DD60" s="48">
        <v>80</v>
      </c>
      <c r="DE60" s="48">
        <v>90</v>
      </c>
      <c r="DF60" s="48">
        <v>120</v>
      </c>
      <c r="DG60" s="48">
        <v>0</v>
      </c>
      <c r="DH60" s="48">
        <v>60</v>
      </c>
      <c r="DI60" s="48">
        <v>24</v>
      </c>
      <c r="DJ60" s="48">
        <v>0</v>
      </c>
      <c r="DK60" s="48">
        <v>468</v>
      </c>
      <c r="DL60" s="48">
        <v>169</v>
      </c>
      <c r="DM60" s="48">
        <v>63</v>
      </c>
      <c r="DN60" s="38"/>
      <c r="DO60" s="48">
        <v>8</v>
      </c>
      <c r="DP60" s="48">
        <v>29</v>
      </c>
      <c r="DQ60" s="48">
        <v>86.5</v>
      </c>
      <c r="DR60" s="48">
        <v>50</v>
      </c>
      <c r="DS60" s="48">
        <v>80</v>
      </c>
      <c r="DT60" s="48">
        <v>59</v>
      </c>
      <c r="DU60" s="48">
        <v>70</v>
      </c>
      <c r="DV60" s="48">
        <v>39</v>
      </c>
      <c r="DW60" s="48">
        <v>86</v>
      </c>
      <c r="DX60" s="48">
        <v>120</v>
      </c>
      <c r="DY60" s="48">
        <v>47</v>
      </c>
      <c r="DZ60" s="48">
        <v>18</v>
      </c>
      <c r="EA60" s="38"/>
      <c r="EB60" s="48">
        <v>0</v>
      </c>
      <c r="EC60" s="48">
        <v>37</v>
      </c>
      <c r="ED60" s="48">
        <v>40</v>
      </c>
      <c r="EE60" s="48">
        <v>0</v>
      </c>
      <c r="EF60" s="48">
        <v>4</v>
      </c>
      <c r="EG60" s="48">
        <v>0</v>
      </c>
      <c r="EH60" s="48">
        <v>0</v>
      </c>
      <c r="EI60" s="48">
        <v>5</v>
      </c>
      <c r="EJ60" s="48">
        <v>0</v>
      </c>
      <c r="EK60" s="48">
        <v>0</v>
      </c>
      <c r="EL60" s="48">
        <v>0</v>
      </c>
      <c r="EM60" s="48">
        <v>0</v>
      </c>
      <c r="EN60" s="38"/>
      <c r="EO60" s="48">
        <v>0</v>
      </c>
      <c r="EP60" s="48">
        <v>0</v>
      </c>
      <c r="EQ60" s="48">
        <v>0</v>
      </c>
      <c r="ER60" s="48">
        <v>0</v>
      </c>
      <c r="ES60" s="48">
        <v>0</v>
      </c>
      <c r="ET60" s="48">
        <v>0</v>
      </c>
      <c r="EU60" s="48">
        <v>10</v>
      </c>
      <c r="EV60" s="48">
        <v>10</v>
      </c>
      <c r="EW60" s="48">
        <v>10</v>
      </c>
      <c r="EX60" s="48">
        <v>0</v>
      </c>
      <c r="EY60" s="48">
        <v>0</v>
      </c>
      <c r="EZ60" s="48">
        <v>40</v>
      </c>
      <c r="FA60" s="38"/>
      <c r="FB60" s="48">
        <v>0</v>
      </c>
      <c r="FC60" s="48">
        <v>0</v>
      </c>
      <c r="FD60" s="48">
        <v>10</v>
      </c>
      <c r="FE60" s="48">
        <v>10</v>
      </c>
      <c r="FF60" s="48">
        <v>0</v>
      </c>
      <c r="FG60" s="48">
        <v>8</v>
      </c>
      <c r="FH60" s="48">
        <v>22</v>
      </c>
      <c r="FI60" s="48">
        <v>10</v>
      </c>
      <c r="FJ60" s="48">
        <v>0</v>
      </c>
      <c r="FK60" s="48">
        <v>8</v>
      </c>
      <c r="FL60" s="48">
        <v>10</v>
      </c>
      <c r="FM60" s="48">
        <v>0</v>
      </c>
      <c r="FN60" s="38"/>
      <c r="FO60" s="48">
        <v>0</v>
      </c>
      <c r="FP60" s="48">
        <v>0</v>
      </c>
      <c r="FQ60" s="48">
        <v>0</v>
      </c>
      <c r="FR60" s="48">
        <v>10</v>
      </c>
      <c r="FS60" s="48">
        <v>0</v>
      </c>
      <c r="FT60" s="48">
        <v>11</v>
      </c>
      <c r="FU60" s="48">
        <v>0</v>
      </c>
      <c r="FV60" s="48">
        <v>0</v>
      </c>
      <c r="FW60" s="48">
        <v>0</v>
      </c>
      <c r="FX60" s="48">
        <v>0</v>
      </c>
      <c r="FY60" s="48">
        <v>60</v>
      </c>
      <c r="FZ60" s="48">
        <v>0</v>
      </c>
      <c r="GA60" s="38"/>
      <c r="GB60" s="48">
        <v>0</v>
      </c>
      <c r="GC60" s="48">
        <v>0</v>
      </c>
      <c r="GD60" s="48">
        <v>7</v>
      </c>
      <c r="GE60" s="48">
        <v>0</v>
      </c>
      <c r="GF60" s="48">
        <v>0</v>
      </c>
      <c r="GG60" s="48">
        <v>10</v>
      </c>
      <c r="GH60" s="48">
        <v>0</v>
      </c>
      <c r="GI60" s="48">
        <v>0</v>
      </c>
      <c r="GJ60" s="48">
        <v>0</v>
      </c>
      <c r="GK60" s="48">
        <v>0</v>
      </c>
      <c r="GL60" s="48">
        <v>0</v>
      </c>
      <c r="GM60" s="48">
        <v>0</v>
      </c>
      <c r="GN60" s="38"/>
      <c r="GO60" s="48">
        <v>0</v>
      </c>
      <c r="GP60" s="48">
        <v>0</v>
      </c>
      <c r="GQ60" s="48">
        <v>0</v>
      </c>
      <c r="GR60" s="48">
        <v>11</v>
      </c>
      <c r="GS60" s="48">
        <v>15</v>
      </c>
      <c r="GT60" s="48">
        <v>0</v>
      </c>
      <c r="GU60" s="48">
        <v>0</v>
      </c>
      <c r="GV60" s="48">
        <v>0</v>
      </c>
      <c r="GW60" s="48">
        <v>20</v>
      </c>
      <c r="GX60" s="48">
        <v>0</v>
      </c>
      <c r="GY60" s="48">
        <v>22</v>
      </c>
    </row>
    <row r="61" spans="1:207" x14ac:dyDescent="0.25">
      <c r="A61" s="35" t="s">
        <v>26</v>
      </c>
      <c r="B61" s="33" t="s">
        <v>21</v>
      </c>
      <c r="C61" s="45">
        <f>+C62+C69</f>
        <v>0</v>
      </c>
      <c r="D61" s="45">
        <f t="shared" ref="D61:M61" si="213">+D62+D69</f>
        <v>0</v>
      </c>
      <c r="E61" s="45">
        <f t="shared" si="213"/>
        <v>0</v>
      </c>
      <c r="F61" s="45">
        <f t="shared" si="213"/>
        <v>0</v>
      </c>
      <c r="G61" s="45">
        <f t="shared" si="213"/>
        <v>0</v>
      </c>
      <c r="H61" s="45">
        <f t="shared" si="213"/>
        <v>0</v>
      </c>
      <c r="I61" s="45">
        <f t="shared" si="213"/>
        <v>0</v>
      </c>
      <c r="J61" s="45">
        <f t="shared" si="213"/>
        <v>0</v>
      </c>
      <c r="K61" s="45">
        <f t="shared" si="213"/>
        <v>0</v>
      </c>
      <c r="L61" s="45">
        <f t="shared" si="213"/>
        <v>0</v>
      </c>
      <c r="M61" s="45">
        <f t="shared" si="213"/>
        <v>0</v>
      </c>
      <c r="N61" s="38"/>
      <c r="O61" s="45">
        <f>+O62+O69</f>
        <v>0</v>
      </c>
      <c r="P61" s="45">
        <f t="shared" ref="P61:Z61" si="214">+P62+P69</f>
        <v>0</v>
      </c>
      <c r="Q61" s="45">
        <f t="shared" si="214"/>
        <v>0</v>
      </c>
      <c r="R61" s="45">
        <f t="shared" si="214"/>
        <v>0</v>
      </c>
      <c r="S61" s="45">
        <f t="shared" si="214"/>
        <v>0</v>
      </c>
      <c r="T61" s="45">
        <f t="shared" si="214"/>
        <v>0</v>
      </c>
      <c r="U61" s="45">
        <f t="shared" si="214"/>
        <v>0</v>
      </c>
      <c r="V61" s="45">
        <f t="shared" si="214"/>
        <v>10</v>
      </c>
      <c r="W61" s="45">
        <f t="shared" si="214"/>
        <v>18</v>
      </c>
      <c r="X61" s="45">
        <f t="shared" si="214"/>
        <v>16</v>
      </c>
      <c r="Y61" s="45">
        <f t="shared" si="214"/>
        <v>104</v>
      </c>
      <c r="Z61" s="45">
        <f t="shared" si="214"/>
        <v>83</v>
      </c>
      <c r="AA61" s="38"/>
      <c r="AB61" s="45">
        <f>+AB62+AB69</f>
        <v>30</v>
      </c>
      <c r="AC61" s="46">
        <f>+AC62+AC69</f>
        <v>0</v>
      </c>
      <c r="AD61" s="46">
        <f t="shared" ref="AD61:AM61" si="215">+AD62+AD69</f>
        <v>9</v>
      </c>
      <c r="AE61" s="46">
        <f t="shared" si="215"/>
        <v>52</v>
      </c>
      <c r="AF61" s="46">
        <f t="shared" si="215"/>
        <v>50</v>
      </c>
      <c r="AG61" s="46">
        <f t="shared" si="215"/>
        <v>26</v>
      </c>
      <c r="AH61" s="46">
        <f t="shared" si="215"/>
        <v>20</v>
      </c>
      <c r="AI61" s="46">
        <f t="shared" si="215"/>
        <v>34</v>
      </c>
      <c r="AJ61" s="46">
        <f t="shared" si="215"/>
        <v>111</v>
      </c>
      <c r="AK61" s="46">
        <f t="shared" si="215"/>
        <v>10</v>
      </c>
      <c r="AL61" s="46">
        <f t="shared" si="215"/>
        <v>0</v>
      </c>
      <c r="AM61" s="46">
        <f t="shared" si="215"/>
        <v>0</v>
      </c>
      <c r="AN61" s="38"/>
      <c r="AO61" s="46">
        <f>+AO62+AO69</f>
        <v>0</v>
      </c>
      <c r="AP61" s="46">
        <f t="shared" ref="AP61:AZ61" si="216">+AP62+AP69</f>
        <v>0</v>
      </c>
      <c r="AQ61" s="46">
        <f t="shared" si="216"/>
        <v>0</v>
      </c>
      <c r="AR61" s="46">
        <f t="shared" si="216"/>
        <v>0</v>
      </c>
      <c r="AS61" s="46">
        <f t="shared" si="216"/>
        <v>6</v>
      </c>
      <c r="AT61" s="46">
        <f t="shared" si="216"/>
        <v>0</v>
      </c>
      <c r="AU61" s="46">
        <f t="shared" si="216"/>
        <v>16</v>
      </c>
      <c r="AV61" s="46">
        <f t="shared" si="216"/>
        <v>0</v>
      </c>
      <c r="AW61" s="46">
        <f t="shared" si="216"/>
        <v>0</v>
      </c>
      <c r="AX61" s="46">
        <f t="shared" si="216"/>
        <v>0</v>
      </c>
      <c r="AY61" s="46">
        <f t="shared" si="216"/>
        <v>0</v>
      </c>
      <c r="AZ61" s="46">
        <f t="shared" si="216"/>
        <v>0</v>
      </c>
      <c r="BA61" s="38"/>
      <c r="BB61" s="50">
        <f>+BB62+BB69</f>
        <v>0</v>
      </c>
      <c r="BC61" s="46">
        <f t="shared" ref="BC61:BM61" si="217">+BC62+BC69</f>
        <v>0</v>
      </c>
      <c r="BD61" s="46">
        <f t="shared" si="217"/>
        <v>0</v>
      </c>
      <c r="BE61" s="46">
        <f t="shared" si="217"/>
        <v>0</v>
      </c>
      <c r="BF61" s="46">
        <f t="shared" si="217"/>
        <v>0</v>
      </c>
      <c r="BG61" s="46">
        <f t="shared" si="217"/>
        <v>0</v>
      </c>
      <c r="BH61" s="46">
        <f t="shared" si="217"/>
        <v>0</v>
      </c>
      <c r="BI61" s="46">
        <f t="shared" si="217"/>
        <v>0</v>
      </c>
      <c r="BJ61" s="46">
        <f t="shared" si="217"/>
        <v>40</v>
      </c>
      <c r="BK61" s="46">
        <f t="shared" si="217"/>
        <v>0</v>
      </c>
      <c r="BL61" s="46">
        <f>+BL62+BL69</f>
        <v>0</v>
      </c>
      <c r="BM61" s="46">
        <f t="shared" si="217"/>
        <v>0</v>
      </c>
      <c r="BN61" s="38"/>
      <c r="BO61" s="50">
        <f>+BO62+BO69</f>
        <v>0</v>
      </c>
      <c r="BP61" s="46">
        <f t="shared" ref="BP61:BX61" si="218">+BP62+BP69</f>
        <v>0</v>
      </c>
      <c r="BQ61" s="46">
        <f t="shared" si="218"/>
        <v>0</v>
      </c>
      <c r="BR61" s="46">
        <f t="shared" si="218"/>
        <v>0</v>
      </c>
      <c r="BS61" s="46">
        <f t="shared" si="218"/>
        <v>0</v>
      </c>
      <c r="BT61" s="46">
        <f t="shared" si="218"/>
        <v>0</v>
      </c>
      <c r="BU61" s="46">
        <f t="shared" si="218"/>
        <v>0</v>
      </c>
      <c r="BV61" s="46">
        <f t="shared" si="218"/>
        <v>0</v>
      </c>
      <c r="BW61" s="46">
        <f t="shared" si="218"/>
        <v>0</v>
      </c>
      <c r="BX61" s="46">
        <f t="shared" si="218"/>
        <v>0</v>
      </c>
      <c r="BY61" s="46">
        <f>+BY62+BY69</f>
        <v>0</v>
      </c>
      <c r="BZ61" s="46">
        <f>+BZ62+BZ69</f>
        <v>0</v>
      </c>
      <c r="CA61" s="38"/>
      <c r="CB61" s="50">
        <f>+CB62+CB69</f>
        <v>0</v>
      </c>
      <c r="CC61" s="46">
        <f t="shared" ref="CC61:CK61" si="219">+CC62+CC69</f>
        <v>40</v>
      </c>
      <c r="CD61" s="46">
        <f t="shared" si="219"/>
        <v>0</v>
      </c>
      <c r="CE61" s="46">
        <f t="shared" si="219"/>
        <v>38</v>
      </c>
      <c r="CF61" s="46">
        <f t="shared" si="219"/>
        <v>0</v>
      </c>
      <c r="CG61" s="46">
        <f t="shared" si="219"/>
        <v>5</v>
      </c>
      <c r="CH61" s="46">
        <v>0</v>
      </c>
      <c r="CI61" s="46">
        <f t="shared" si="219"/>
        <v>0</v>
      </c>
      <c r="CJ61" s="46">
        <f t="shared" si="219"/>
        <v>15</v>
      </c>
      <c r="CK61" s="46">
        <f t="shared" si="219"/>
        <v>6</v>
      </c>
      <c r="CL61" s="46">
        <f>+CL62+CL69</f>
        <v>3471</v>
      </c>
      <c r="CM61" s="46">
        <f>+CM62+CM69</f>
        <v>2651</v>
      </c>
      <c r="CN61" s="38"/>
      <c r="CO61" s="46">
        <f>+CO62+CO69</f>
        <v>2637</v>
      </c>
      <c r="CP61" s="46">
        <f>+CP62+CP69</f>
        <v>1880</v>
      </c>
      <c r="CQ61" s="46">
        <f>+CQ62+CQ69</f>
        <v>1607</v>
      </c>
      <c r="CR61" s="46">
        <f>+CR62+CR69</f>
        <v>3544</v>
      </c>
      <c r="CS61" s="46">
        <f>+CS62+CS69</f>
        <v>1916</v>
      </c>
      <c r="CT61" s="46">
        <f t="shared" ref="CT61:CY61" si="220">+CT62+CT69</f>
        <v>5876</v>
      </c>
      <c r="CU61" s="46">
        <f t="shared" si="220"/>
        <v>4784</v>
      </c>
      <c r="CV61" s="46">
        <f t="shared" si="220"/>
        <v>5108</v>
      </c>
      <c r="CW61" s="46">
        <f t="shared" si="220"/>
        <v>4194</v>
      </c>
      <c r="CX61" s="46">
        <f t="shared" si="220"/>
        <v>2570</v>
      </c>
      <c r="CY61" s="46">
        <f t="shared" si="220"/>
        <v>3055</v>
      </c>
      <c r="CZ61" s="46">
        <f>+CZ62+CZ69</f>
        <v>4020</v>
      </c>
      <c r="DA61" s="38"/>
      <c r="DB61" s="46">
        <f t="shared" ref="DB61:DM61" si="221">+DB62+DB69</f>
        <v>3787</v>
      </c>
      <c r="DC61" s="46">
        <f t="shared" si="221"/>
        <v>3118</v>
      </c>
      <c r="DD61" s="46">
        <f t="shared" si="221"/>
        <v>2893</v>
      </c>
      <c r="DE61" s="46">
        <f t="shared" si="221"/>
        <v>4367</v>
      </c>
      <c r="DF61" s="46">
        <f t="shared" si="221"/>
        <v>1498</v>
      </c>
      <c r="DG61" s="46">
        <f t="shared" si="221"/>
        <v>3676</v>
      </c>
      <c r="DH61" s="46">
        <f t="shared" si="221"/>
        <v>4977</v>
      </c>
      <c r="DI61" s="46">
        <f t="shared" si="221"/>
        <v>5116</v>
      </c>
      <c r="DJ61" s="46">
        <f t="shared" si="221"/>
        <v>5226</v>
      </c>
      <c r="DK61" s="46">
        <f t="shared" si="221"/>
        <v>2120</v>
      </c>
      <c r="DL61" s="46">
        <f t="shared" si="221"/>
        <v>1020</v>
      </c>
      <c r="DM61" s="46">
        <f t="shared" si="221"/>
        <v>2153</v>
      </c>
      <c r="DN61" s="38"/>
      <c r="DO61" s="46">
        <f t="shared" ref="DO61:DZ61" si="222">+DO62+DO69</f>
        <v>2826</v>
      </c>
      <c r="DP61" s="46">
        <f t="shared" si="222"/>
        <v>1162</v>
      </c>
      <c r="DQ61" s="46">
        <f t="shared" si="222"/>
        <v>2987</v>
      </c>
      <c r="DR61" s="46">
        <f t="shared" si="222"/>
        <v>6599</v>
      </c>
      <c r="DS61" s="46">
        <f t="shared" si="222"/>
        <v>5126</v>
      </c>
      <c r="DT61" s="46">
        <f t="shared" si="222"/>
        <v>4051</v>
      </c>
      <c r="DU61" s="46">
        <f t="shared" si="222"/>
        <v>5652</v>
      </c>
      <c r="DV61" s="46">
        <f t="shared" si="222"/>
        <v>5314</v>
      </c>
      <c r="DW61" s="46">
        <f t="shared" si="222"/>
        <v>4236</v>
      </c>
      <c r="DX61" s="46">
        <f t="shared" si="222"/>
        <v>4399</v>
      </c>
      <c r="DY61" s="46">
        <f t="shared" si="222"/>
        <v>5518</v>
      </c>
      <c r="DZ61" s="46">
        <f t="shared" si="222"/>
        <v>4814</v>
      </c>
      <c r="EA61" s="38"/>
      <c r="EB61" s="46">
        <f t="shared" ref="EB61:EM61" si="223">+EB62+EB69</f>
        <v>3045</v>
      </c>
      <c r="EC61" s="46">
        <f t="shared" si="223"/>
        <v>4546</v>
      </c>
      <c r="ED61" s="46">
        <f t="shared" si="223"/>
        <v>5114</v>
      </c>
      <c r="EE61" s="46">
        <f t="shared" si="223"/>
        <v>3028</v>
      </c>
      <c r="EF61" s="46">
        <f t="shared" si="223"/>
        <v>2802</v>
      </c>
      <c r="EG61" s="46">
        <f t="shared" si="223"/>
        <v>2045</v>
      </c>
      <c r="EH61" s="46">
        <f t="shared" si="223"/>
        <v>778</v>
      </c>
      <c r="EI61" s="46">
        <f t="shared" si="223"/>
        <v>3367</v>
      </c>
      <c r="EJ61" s="46">
        <f t="shared" si="223"/>
        <v>2204</v>
      </c>
      <c r="EK61" s="46">
        <f t="shared" si="223"/>
        <v>2616</v>
      </c>
      <c r="EL61" s="46">
        <f t="shared" si="223"/>
        <v>2360</v>
      </c>
      <c r="EM61" s="46">
        <f t="shared" si="223"/>
        <v>2828</v>
      </c>
      <c r="EN61" s="38"/>
      <c r="EO61" s="46">
        <f t="shared" ref="EO61:EZ61" si="224">+EO62+EO69</f>
        <v>837</v>
      </c>
      <c r="EP61" s="46">
        <f t="shared" si="224"/>
        <v>3005</v>
      </c>
      <c r="EQ61" s="46">
        <f t="shared" si="224"/>
        <v>3547</v>
      </c>
      <c r="ER61" s="46">
        <f t="shared" si="224"/>
        <v>3621</v>
      </c>
      <c r="ES61" s="46">
        <f t="shared" si="224"/>
        <v>4494</v>
      </c>
      <c r="ET61" s="46">
        <f t="shared" si="224"/>
        <v>2826</v>
      </c>
      <c r="EU61" s="46">
        <f t="shared" si="224"/>
        <v>4983</v>
      </c>
      <c r="EV61" s="46">
        <f t="shared" si="224"/>
        <v>3973</v>
      </c>
      <c r="EW61" s="46">
        <f t="shared" si="224"/>
        <v>4551</v>
      </c>
      <c r="EX61" s="46">
        <f t="shared" si="224"/>
        <v>2864</v>
      </c>
      <c r="EY61" s="46">
        <f t="shared" si="224"/>
        <v>5035</v>
      </c>
      <c r="EZ61" s="46">
        <f t="shared" si="224"/>
        <v>3667</v>
      </c>
      <c r="FA61" s="38"/>
      <c r="FB61" s="46">
        <f t="shared" ref="FB61:FM61" si="225">+FB62+FB69</f>
        <v>3689</v>
      </c>
      <c r="FC61" s="46">
        <f t="shared" si="225"/>
        <v>5917</v>
      </c>
      <c r="FD61" s="46">
        <f t="shared" si="225"/>
        <v>1970</v>
      </c>
      <c r="FE61" s="46">
        <f t="shared" si="225"/>
        <v>1745</v>
      </c>
      <c r="FF61" s="46">
        <f t="shared" si="225"/>
        <v>1843</v>
      </c>
      <c r="FG61" s="46">
        <f t="shared" si="225"/>
        <v>442</v>
      </c>
      <c r="FH61" s="46">
        <f t="shared" si="225"/>
        <v>1155</v>
      </c>
      <c r="FI61" s="46">
        <f t="shared" si="225"/>
        <v>0</v>
      </c>
      <c r="FJ61" s="46">
        <f t="shared" si="225"/>
        <v>3966</v>
      </c>
      <c r="FK61" s="46">
        <f t="shared" si="225"/>
        <v>1714</v>
      </c>
      <c r="FL61" s="46">
        <f t="shared" si="225"/>
        <v>1396</v>
      </c>
      <c r="FM61" s="46">
        <f t="shared" si="225"/>
        <v>2647</v>
      </c>
      <c r="FN61" s="38"/>
      <c r="FO61" s="46">
        <f t="shared" ref="FO61:FZ61" si="226">+FO62+FO69</f>
        <v>2710</v>
      </c>
      <c r="FP61" s="46">
        <f t="shared" si="226"/>
        <v>1690</v>
      </c>
      <c r="FQ61" s="46">
        <f t="shared" si="226"/>
        <v>2466</v>
      </c>
      <c r="FR61" s="46">
        <f t="shared" si="226"/>
        <v>2025</v>
      </c>
      <c r="FS61" s="46">
        <f t="shared" si="226"/>
        <v>2112</v>
      </c>
      <c r="FT61" s="46">
        <f t="shared" si="226"/>
        <v>1839</v>
      </c>
      <c r="FU61" s="46">
        <f t="shared" si="226"/>
        <v>1566</v>
      </c>
      <c r="FV61" s="46">
        <f t="shared" si="226"/>
        <v>2189</v>
      </c>
      <c r="FW61" s="46">
        <f t="shared" si="226"/>
        <v>2667</v>
      </c>
      <c r="FX61" s="46">
        <f t="shared" si="226"/>
        <v>2066</v>
      </c>
      <c r="FY61" s="46">
        <f t="shared" si="226"/>
        <v>1554</v>
      </c>
      <c r="FZ61" s="46">
        <f t="shared" si="226"/>
        <v>1490</v>
      </c>
      <c r="GA61" s="38"/>
      <c r="GB61" s="46">
        <f t="shared" ref="GB61:GM61" si="227">+GB62+GB69</f>
        <v>2359</v>
      </c>
      <c r="GC61" s="46">
        <f t="shared" si="227"/>
        <v>2426</v>
      </c>
      <c r="GD61" s="46">
        <f t="shared" si="227"/>
        <v>3435</v>
      </c>
      <c r="GE61" s="46">
        <f t="shared" si="227"/>
        <v>2123</v>
      </c>
      <c r="GF61" s="46">
        <f t="shared" si="227"/>
        <v>2367</v>
      </c>
      <c r="GG61" s="46">
        <f t="shared" si="227"/>
        <v>1996</v>
      </c>
      <c r="GH61" s="46">
        <f t="shared" si="227"/>
        <v>2385</v>
      </c>
      <c r="GI61" s="46">
        <f t="shared" si="227"/>
        <v>2021</v>
      </c>
      <c r="GJ61" s="46">
        <f t="shared" si="227"/>
        <v>2012</v>
      </c>
      <c r="GK61" s="46">
        <f t="shared" si="227"/>
        <v>2431</v>
      </c>
      <c r="GL61" s="46">
        <f t="shared" si="227"/>
        <v>2236</v>
      </c>
      <c r="GM61" s="46">
        <f t="shared" si="227"/>
        <v>2737</v>
      </c>
      <c r="GN61" s="38"/>
      <c r="GO61" s="46">
        <f t="shared" ref="GO61:GY61" si="228">+GO62+GO69</f>
        <v>2247</v>
      </c>
      <c r="GP61" s="46">
        <f t="shared" si="228"/>
        <v>2209</v>
      </c>
      <c r="GQ61" s="46">
        <f t="shared" si="228"/>
        <v>2722</v>
      </c>
      <c r="GR61" s="46">
        <f t="shared" si="228"/>
        <v>2382</v>
      </c>
      <c r="GS61" s="46">
        <f t="shared" si="228"/>
        <v>2254</v>
      </c>
      <c r="GT61" s="46">
        <f t="shared" si="228"/>
        <v>2827</v>
      </c>
      <c r="GU61" s="46">
        <f t="shared" si="228"/>
        <v>2314</v>
      </c>
      <c r="GV61" s="46">
        <f t="shared" si="228"/>
        <v>0</v>
      </c>
      <c r="GW61" s="46">
        <f t="shared" si="228"/>
        <v>2345</v>
      </c>
      <c r="GX61" s="46">
        <f t="shared" si="228"/>
        <v>1455</v>
      </c>
      <c r="GY61" s="46">
        <f t="shared" si="228"/>
        <v>1240</v>
      </c>
    </row>
    <row r="62" spans="1:207" x14ac:dyDescent="0.25">
      <c r="A62" s="4" t="s">
        <v>1</v>
      </c>
      <c r="B62" s="33" t="s">
        <v>21</v>
      </c>
      <c r="C62" s="45">
        <f>SUM(C63:C68)</f>
        <v>0</v>
      </c>
      <c r="D62" s="45">
        <f t="shared" ref="D62:M62" si="229">SUM(D63:D68)</f>
        <v>0</v>
      </c>
      <c r="E62" s="45">
        <f t="shared" si="229"/>
        <v>0</v>
      </c>
      <c r="F62" s="45">
        <f t="shared" si="229"/>
        <v>0</v>
      </c>
      <c r="G62" s="45">
        <f t="shared" si="229"/>
        <v>0</v>
      </c>
      <c r="H62" s="45">
        <f t="shared" si="229"/>
        <v>0</v>
      </c>
      <c r="I62" s="45">
        <f t="shared" si="229"/>
        <v>0</v>
      </c>
      <c r="J62" s="45">
        <f t="shared" si="229"/>
        <v>0</v>
      </c>
      <c r="K62" s="45">
        <f t="shared" si="229"/>
        <v>0</v>
      </c>
      <c r="L62" s="45">
        <f t="shared" si="229"/>
        <v>0</v>
      </c>
      <c r="M62" s="45">
        <f t="shared" si="229"/>
        <v>0</v>
      </c>
      <c r="N62" s="38"/>
      <c r="O62" s="45">
        <f>SUM(O63:O68)</f>
        <v>0</v>
      </c>
      <c r="P62" s="45">
        <f t="shared" ref="P62:Z62" si="230">SUM(P63:P68)</f>
        <v>0</v>
      </c>
      <c r="Q62" s="45">
        <f t="shared" si="230"/>
        <v>0</v>
      </c>
      <c r="R62" s="45">
        <f t="shared" si="230"/>
        <v>0</v>
      </c>
      <c r="S62" s="45">
        <f t="shared" si="230"/>
        <v>0</v>
      </c>
      <c r="T62" s="45">
        <f t="shared" si="230"/>
        <v>0</v>
      </c>
      <c r="U62" s="45">
        <f t="shared" si="230"/>
        <v>0</v>
      </c>
      <c r="V62" s="45">
        <f t="shared" si="230"/>
        <v>0</v>
      </c>
      <c r="W62" s="45">
        <f t="shared" si="230"/>
        <v>13</v>
      </c>
      <c r="X62" s="45">
        <f t="shared" si="230"/>
        <v>16</v>
      </c>
      <c r="Y62" s="45">
        <f t="shared" si="230"/>
        <v>0</v>
      </c>
      <c r="Z62" s="45">
        <f t="shared" si="230"/>
        <v>22</v>
      </c>
      <c r="AA62" s="38"/>
      <c r="AB62" s="45">
        <f>+AB63+AB64+AB65+AB66+AB67+AB68</f>
        <v>0</v>
      </c>
      <c r="AC62" s="46">
        <f>SUM(AC63:AC68)</f>
        <v>0</v>
      </c>
      <c r="AD62" s="46">
        <f t="shared" ref="AD62:AM62" si="231">SUM(AD63:AD68)</f>
        <v>0</v>
      </c>
      <c r="AE62" s="46">
        <f t="shared" si="231"/>
        <v>0</v>
      </c>
      <c r="AF62" s="46">
        <f t="shared" si="231"/>
        <v>0</v>
      </c>
      <c r="AG62" s="46">
        <f t="shared" si="231"/>
        <v>6</v>
      </c>
      <c r="AH62" s="46">
        <f t="shared" si="231"/>
        <v>20</v>
      </c>
      <c r="AI62" s="46">
        <f t="shared" si="231"/>
        <v>0</v>
      </c>
      <c r="AJ62" s="46">
        <f t="shared" si="231"/>
        <v>0</v>
      </c>
      <c r="AK62" s="46">
        <f t="shared" si="231"/>
        <v>0</v>
      </c>
      <c r="AL62" s="46">
        <f t="shared" si="231"/>
        <v>0</v>
      </c>
      <c r="AM62" s="46">
        <f t="shared" si="231"/>
        <v>0</v>
      </c>
      <c r="AN62" s="38"/>
      <c r="AO62" s="46">
        <f>SUM(AO63:AO68)</f>
        <v>0</v>
      </c>
      <c r="AP62" s="46">
        <f t="shared" ref="AP62:AZ62" si="232">SUM(AP63:AP68)</f>
        <v>0</v>
      </c>
      <c r="AQ62" s="46">
        <f t="shared" si="232"/>
        <v>0</v>
      </c>
      <c r="AR62" s="46">
        <f t="shared" si="232"/>
        <v>0</v>
      </c>
      <c r="AS62" s="46">
        <f t="shared" si="232"/>
        <v>0</v>
      </c>
      <c r="AT62" s="46">
        <f t="shared" si="232"/>
        <v>0</v>
      </c>
      <c r="AU62" s="46">
        <f t="shared" si="232"/>
        <v>0</v>
      </c>
      <c r="AV62" s="46">
        <f t="shared" si="232"/>
        <v>0</v>
      </c>
      <c r="AW62" s="46">
        <f t="shared" si="232"/>
        <v>0</v>
      </c>
      <c r="AX62" s="46">
        <f t="shared" si="232"/>
        <v>0</v>
      </c>
      <c r="AY62" s="46">
        <f t="shared" si="232"/>
        <v>0</v>
      </c>
      <c r="AZ62" s="46">
        <f t="shared" si="232"/>
        <v>0</v>
      </c>
      <c r="BA62" s="38"/>
      <c r="BB62" s="50">
        <f>SUM(BB63:BB68)</f>
        <v>0</v>
      </c>
      <c r="BC62" s="46">
        <f t="shared" ref="BC62:BM62" si="233">SUM(BC63:BC68)</f>
        <v>0</v>
      </c>
      <c r="BD62" s="46">
        <f t="shared" si="233"/>
        <v>0</v>
      </c>
      <c r="BE62" s="46">
        <f t="shared" si="233"/>
        <v>0</v>
      </c>
      <c r="BF62" s="46">
        <f t="shared" si="233"/>
        <v>0</v>
      </c>
      <c r="BG62" s="46">
        <f t="shared" si="233"/>
        <v>0</v>
      </c>
      <c r="BH62" s="46">
        <f t="shared" si="233"/>
        <v>0</v>
      </c>
      <c r="BI62" s="46">
        <f t="shared" si="233"/>
        <v>0</v>
      </c>
      <c r="BJ62" s="46">
        <f t="shared" si="233"/>
        <v>10</v>
      </c>
      <c r="BK62" s="46">
        <f t="shared" si="233"/>
        <v>0</v>
      </c>
      <c r="BL62" s="46">
        <f>SUM(BL63:BL68)</f>
        <v>0</v>
      </c>
      <c r="BM62" s="46">
        <f t="shared" si="233"/>
        <v>0</v>
      </c>
      <c r="BN62" s="38"/>
      <c r="BO62" s="50">
        <f>SUM(BO63:BO68)</f>
        <v>0</v>
      </c>
      <c r="BP62" s="46">
        <f t="shared" ref="BP62:BX62" si="234">SUM(BP63:BP68)</f>
        <v>0</v>
      </c>
      <c r="BQ62" s="46">
        <f t="shared" si="234"/>
        <v>0</v>
      </c>
      <c r="BR62" s="46">
        <f t="shared" si="234"/>
        <v>0</v>
      </c>
      <c r="BS62" s="46">
        <f t="shared" si="234"/>
        <v>0</v>
      </c>
      <c r="BT62" s="46">
        <f t="shared" si="234"/>
        <v>0</v>
      </c>
      <c r="BU62" s="46">
        <f t="shared" si="234"/>
        <v>0</v>
      </c>
      <c r="BV62" s="46">
        <f t="shared" si="234"/>
        <v>0</v>
      </c>
      <c r="BW62" s="46">
        <f t="shared" si="234"/>
        <v>0</v>
      </c>
      <c r="BX62" s="46">
        <f t="shared" si="234"/>
        <v>0</v>
      </c>
      <c r="BY62" s="46">
        <f>SUM(BY63:BY68)</f>
        <v>0</v>
      </c>
      <c r="BZ62" s="46">
        <f>SUM(BZ63:BZ68)</f>
        <v>0</v>
      </c>
      <c r="CA62" s="38"/>
      <c r="CB62" s="50">
        <f>SUM(CB63:CB68)</f>
        <v>0</v>
      </c>
      <c r="CC62" s="46">
        <f t="shared" ref="CC62:CK62" si="235">SUM(CC63:CC68)</f>
        <v>0</v>
      </c>
      <c r="CD62" s="46">
        <f t="shared" si="235"/>
        <v>0</v>
      </c>
      <c r="CE62" s="46">
        <f t="shared" si="235"/>
        <v>0</v>
      </c>
      <c r="CF62" s="46">
        <f t="shared" si="235"/>
        <v>0</v>
      </c>
      <c r="CG62" s="46">
        <f t="shared" si="235"/>
        <v>0</v>
      </c>
      <c r="CH62" s="46">
        <f t="shared" si="235"/>
        <v>0</v>
      </c>
      <c r="CI62" s="46">
        <f t="shared" si="235"/>
        <v>0</v>
      </c>
      <c r="CJ62" s="46">
        <f t="shared" si="235"/>
        <v>15</v>
      </c>
      <c r="CK62" s="46">
        <f t="shared" si="235"/>
        <v>6</v>
      </c>
      <c r="CL62" s="46">
        <f>SUM(CL63:CL68)</f>
        <v>3463</v>
      </c>
      <c r="CM62" s="46">
        <f>SUM(CM63:CM68)</f>
        <v>2649</v>
      </c>
      <c r="CN62" s="38"/>
      <c r="CO62" s="46">
        <f>SUM(CO63:CO68)</f>
        <v>2636</v>
      </c>
      <c r="CP62" s="46">
        <f>SUM(CP63:CP68)</f>
        <v>1879</v>
      </c>
      <c r="CQ62" s="46">
        <f>SUM(CQ63:CQ68)</f>
        <v>1607</v>
      </c>
      <c r="CR62" s="46">
        <f>SUM(CR63:CR68)</f>
        <v>3543</v>
      </c>
      <c r="CS62" s="46">
        <f>SUM(CS63:CS68)</f>
        <v>1916</v>
      </c>
      <c r="CT62" s="46">
        <f t="shared" ref="CT62:CY62" si="236">SUM(CT63:CT68)</f>
        <v>5876</v>
      </c>
      <c r="CU62" s="46">
        <f t="shared" si="236"/>
        <v>4724</v>
      </c>
      <c r="CV62" s="46">
        <f t="shared" si="236"/>
        <v>5108</v>
      </c>
      <c r="CW62" s="46">
        <f t="shared" si="236"/>
        <v>4194</v>
      </c>
      <c r="CX62" s="46">
        <f t="shared" si="236"/>
        <v>2570</v>
      </c>
      <c r="CY62" s="46">
        <f t="shared" si="236"/>
        <v>3055</v>
      </c>
      <c r="CZ62" s="46">
        <f>SUM(CZ63:CZ68)</f>
        <v>4020</v>
      </c>
      <c r="DA62" s="38"/>
      <c r="DB62" s="46">
        <f t="shared" ref="DB62:DM62" si="237">SUM(DB63:DB68)</f>
        <v>3787</v>
      </c>
      <c r="DC62" s="46">
        <f t="shared" si="237"/>
        <v>3118</v>
      </c>
      <c r="DD62" s="46">
        <f t="shared" si="237"/>
        <v>2893</v>
      </c>
      <c r="DE62" s="46">
        <f t="shared" si="237"/>
        <v>4366</v>
      </c>
      <c r="DF62" s="46">
        <f t="shared" si="237"/>
        <v>1498</v>
      </c>
      <c r="DG62" s="46">
        <f t="shared" si="237"/>
        <v>3676</v>
      </c>
      <c r="DH62" s="46">
        <f t="shared" si="237"/>
        <v>4927</v>
      </c>
      <c r="DI62" s="46">
        <f t="shared" si="237"/>
        <v>5082</v>
      </c>
      <c r="DJ62" s="46">
        <f t="shared" si="237"/>
        <v>5226</v>
      </c>
      <c r="DK62" s="46">
        <f t="shared" si="237"/>
        <v>2120</v>
      </c>
      <c r="DL62" s="46">
        <f t="shared" si="237"/>
        <v>1020</v>
      </c>
      <c r="DM62" s="46">
        <f t="shared" si="237"/>
        <v>2152</v>
      </c>
      <c r="DN62" s="38"/>
      <c r="DO62" s="46">
        <f t="shared" ref="DO62:DZ62" si="238">SUM(DO63:DO68)</f>
        <v>2825</v>
      </c>
      <c r="DP62" s="46">
        <f t="shared" si="238"/>
        <v>1162</v>
      </c>
      <c r="DQ62" s="46">
        <f t="shared" si="238"/>
        <v>2987</v>
      </c>
      <c r="DR62" s="46">
        <f t="shared" si="238"/>
        <v>6479</v>
      </c>
      <c r="DS62" s="46">
        <f t="shared" si="238"/>
        <v>5057</v>
      </c>
      <c r="DT62" s="46">
        <f t="shared" si="238"/>
        <v>4051</v>
      </c>
      <c r="DU62" s="46">
        <f t="shared" si="238"/>
        <v>5652</v>
      </c>
      <c r="DV62" s="46">
        <f t="shared" si="238"/>
        <v>5314</v>
      </c>
      <c r="DW62" s="46">
        <f t="shared" si="238"/>
        <v>4236</v>
      </c>
      <c r="DX62" s="46">
        <f t="shared" si="238"/>
        <v>4399</v>
      </c>
      <c r="DY62" s="46">
        <f t="shared" si="238"/>
        <v>5518</v>
      </c>
      <c r="DZ62" s="46">
        <f t="shared" si="238"/>
        <v>4814</v>
      </c>
      <c r="EA62" s="38"/>
      <c r="EB62" s="46">
        <f t="shared" ref="EB62:EM62" si="239">SUM(EB63:EB68)</f>
        <v>3045</v>
      </c>
      <c r="EC62" s="46">
        <f t="shared" si="239"/>
        <v>4546</v>
      </c>
      <c r="ED62" s="46">
        <f t="shared" si="239"/>
        <v>5114</v>
      </c>
      <c r="EE62" s="46">
        <f t="shared" si="239"/>
        <v>2853</v>
      </c>
      <c r="EF62" s="46">
        <f t="shared" si="239"/>
        <v>2552</v>
      </c>
      <c r="EG62" s="46">
        <f t="shared" si="239"/>
        <v>2045</v>
      </c>
      <c r="EH62" s="46">
        <f t="shared" si="239"/>
        <v>778</v>
      </c>
      <c r="EI62" s="46">
        <f t="shared" si="239"/>
        <v>3367</v>
      </c>
      <c r="EJ62" s="46">
        <f t="shared" si="239"/>
        <v>2204</v>
      </c>
      <c r="EK62" s="46">
        <f t="shared" si="239"/>
        <v>2396</v>
      </c>
      <c r="EL62" s="46">
        <f t="shared" si="239"/>
        <v>2336</v>
      </c>
      <c r="EM62" s="46">
        <f t="shared" si="239"/>
        <v>2818</v>
      </c>
      <c r="EN62" s="38"/>
      <c r="EO62" s="46">
        <f t="shared" ref="EO62:EZ62" si="240">SUM(EO63:EO68)</f>
        <v>837</v>
      </c>
      <c r="EP62" s="46">
        <f t="shared" si="240"/>
        <v>2855</v>
      </c>
      <c r="EQ62" s="46">
        <f t="shared" si="240"/>
        <v>2977</v>
      </c>
      <c r="ER62" s="46">
        <f t="shared" si="240"/>
        <v>3621</v>
      </c>
      <c r="ES62" s="46">
        <f t="shared" si="240"/>
        <v>4494</v>
      </c>
      <c r="ET62" s="46">
        <f t="shared" si="240"/>
        <v>2397</v>
      </c>
      <c r="EU62" s="46">
        <f t="shared" si="240"/>
        <v>3650</v>
      </c>
      <c r="EV62" s="46">
        <f t="shared" si="240"/>
        <v>3973</v>
      </c>
      <c r="EW62" s="46">
        <f t="shared" si="240"/>
        <v>4551</v>
      </c>
      <c r="EX62" s="46">
        <f t="shared" si="240"/>
        <v>2864</v>
      </c>
      <c r="EY62" s="46">
        <f t="shared" si="240"/>
        <v>5035</v>
      </c>
      <c r="EZ62" s="46">
        <f t="shared" si="240"/>
        <v>2472</v>
      </c>
      <c r="FA62" s="38"/>
      <c r="FB62" s="46">
        <f t="shared" ref="FB62:FM62" si="241">SUM(FB63:FB68)</f>
        <v>3689</v>
      </c>
      <c r="FC62" s="46">
        <f t="shared" si="241"/>
        <v>5167</v>
      </c>
      <c r="FD62" s="46">
        <f t="shared" si="241"/>
        <v>1970</v>
      </c>
      <c r="FE62" s="46">
        <f t="shared" si="241"/>
        <v>1745</v>
      </c>
      <c r="FF62" s="46">
        <f t="shared" si="241"/>
        <v>1842</v>
      </c>
      <c r="FG62" s="46">
        <f t="shared" si="241"/>
        <v>442</v>
      </c>
      <c r="FH62" s="46">
        <f t="shared" si="241"/>
        <v>1155</v>
      </c>
      <c r="FI62" s="46">
        <f t="shared" si="241"/>
        <v>0</v>
      </c>
      <c r="FJ62" s="46">
        <f t="shared" si="241"/>
        <v>3966</v>
      </c>
      <c r="FK62" s="46">
        <f t="shared" si="241"/>
        <v>1714</v>
      </c>
      <c r="FL62" s="46">
        <f t="shared" si="241"/>
        <v>1396</v>
      </c>
      <c r="FM62" s="46">
        <f t="shared" si="241"/>
        <v>2647</v>
      </c>
      <c r="FN62" s="38"/>
      <c r="FO62" s="46">
        <f t="shared" ref="FO62:FZ62" si="242">SUM(FO63:FO68)</f>
        <v>2660</v>
      </c>
      <c r="FP62" s="46">
        <f t="shared" si="242"/>
        <v>1690</v>
      </c>
      <c r="FQ62" s="46">
        <f t="shared" si="242"/>
        <v>2392</v>
      </c>
      <c r="FR62" s="46">
        <f t="shared" si="242"/>
        <v>2025</v>
      </c>
      <c r="FS62" s="46">
        <f t="shared" si="242"/>
        <v>2112</v>
      </c>
      <c r="FT62" s="46">
        <f t="shared" si="242"/>
        <v>1839</v>
      </c>
      <c r="FU62" s="46">
        <f t="shared" si="242"/>
        <v>1566</v>
      </c>
      <c r="FV62" s="46">
        <f t="shared" si="242"/>
        <v>2189</v>
      </c>
      <c r="FW62" s="46">
        <f t="shared" si="242"/>
        <v>2667</v>
      </c>
      <c r="FX62" s="46">
        <f t="shared" si="242"/>
        <v>2066</v>
      </c>
      <c r="FY62" s="46">
        <f t="shared" si="242"/>
        <v>1554</v>
      </c>
      <c r="FZ62" s="46">
        <f t="shared" si="242"/>
        <v>1490</v>
      </c>
      <c r="GA62" s="38"/>
      <c r="GB62" s="46">
        <f t="shared" ref="GB62:GM62" si="243">SUM(GB63:GB68)</f>
        <v>2359</v>
      </c>
      <c r="GC62" s="46">
        <f t="shared" si="243"/>
        <v>2426</v>
      </c>
      <c r="GD62" s="46">
        <f t="shared" si="243"/>
        <v>3435</v>
      </c>
      <c r="GE62" s="46">
        <f t="shared" si="243"/>
        <v>2123</v>
      </c>
      <c r="GF62" s="46">
        <f t="shared" si="243"/>
        <v>2367</v>
      </c>
      <c r="GG62" s="46">
        <f t="shared" si="243"/>
        <v>1996</v>
      </c>
      <c r="GH62" s="46">
        <f t="shared" si="243"/>
        <v>2385</v>
      </c>
      <c r="GI62" s="46">
        <f t="shared" si="243"/>
        <v>2021</v>
      </c>
      <c r="GJ62" s="46">
        <f t="shared" si="243"/>
        <v>2012</v>
      </c>
      <c r="GK62" s="46">
        <f t="shared" si="243"/>
        <v>2431</v>
      </c>
      <c r="GL62" s="46">
        <f t="shared" si="243"/>
        <v>2236</v>
      </c>
      <c r="GM62" s="46">
        <f t="shared" si="243"/>
        <v>2737</v>
      </c>
      <c r="GN62" s="38"/>
      <c r="GO62" s="46">
        <f t="shared" ref="GO62:GY62" si="244">SUM(GO63:GO68)</f>
        <v>2247</v>
      </c>
      <c r="GP62" s="46">
        <f t="shared" si="244"/>
        <v>2209</v>
      </c>
      <c r="GQ62" s="46">
        <f t="shared" si="244"/>
        <v>2722</v>
      </c>
      <c r="GR62" s="46">
        <f t="shared" si="244"/>
        <v>2382</v>
      </c>
      <c r="GS62" s="46">
        <f t="shared" si="244"/>
        <v>2254</v>
      </c>
      <c r="GT62" s="46">
        <f t="shared" si="244"/>
        <v>2827</v>
      </c>
      <c r="GU62" s="46">
        <f t="shared" si="244"/>
        <v>2314</v>
      </c>
      <c r="GV62" s="46">
        <f t="shared" si="244"/>
        <v>0</v>
      </c>
      <c r="GW62" s="46">
        <f t="shared" si="244"/>
        <v>2338</v>
      </c>
      <c r="GX62" s="46">
        <f t="shared" si="244"/>
        <v>1395</v>
      </c>
      <c r="GY62" s="46">
        <f t="shared" si="244"/>
        <v>1240</v>
      </c>
    </row>
    <row r="63" spans="1:207" x14ac:dyDescent="0.25">
      <c r="A63" s="3" t="s">
        <v>2</v>
      </c>
      <c r="B63" s="34" t="s">
        <v>21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38"/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2</v>
      </c>
      <c r="AA63" s="38"/>
      <c r="AB63" s="43">
        <v>0</v>
      </c>
      <c r="AC63" s="48">
        <v>0</v>
      </c>
      <c r="AD63" s="48">
        <v>0</v>
      </c>
      <c r="AE63" s="48">
        <v>0</v>
      </c>
      <c r="AF63" s="48">
        <v>0</v>
      </c>
      <c r="AG63" s="48">
        <v>0</v>
      </c>
      <c r="AH63" s="48">
        <v>20</v>
      </c>
      <c r="AI63" s="48">
        <v>0</v>
      </c>
      <c r="AJ63" s="48">
        <v>0</v>
      </c>
      <c r="AK63" s="48">
        <v>0</v>
      </c>
      <c r="AL63" s="48">
        <v>0</v>
      </c>
      <c r="AM63" s="48">
        <v>0</v>
      </c>
      <c r="AN63" s="38"/>
      <c r="AO63" s="48">
        <v>0</v>
      </c>
      <c r="AP63" s="48">
        <v>0</v>
      </c>
      <c r="AQ63" s="48">
        <v>0</v>
      </c>
      <c r="AR63" s="48">
        <v>0</v>
      </c>
      <c r="AS63" s="48">
        <v>0</v>
      </c>
      <c r="AT63" s="48">
        <v>0</v>
      </c>
      <c r="AU63" s="48">
        <v>0</v>
      </c>
      <c r="AV63" s="48">
        <v>0</v>
      </c>
      <c r="AW63" s="48">
        <v>0</v>
      </c>
      <c r="AX63" s="48">
        <v>0</v>
      </c>
      <c r="AY63" s="48">
        <v>0</v>
      </c>
      <c r="AZ63" s="48">
        <v>0</v>
      </c>
      <c r="BA63" s="38"/>
      <c r="BB63" s="20">
        <v>0</v>
      </c>
      <c r="BC63" s="48">
        <v>0</v>
      </c>
      <c r="BD63" s="48">
        <v>0</v>
      </c>
      <c r="BE63" s="48">
        <v>0</v>
      </c>
      <c r="BF63" s="48">
        <v>0</v>
      </c>
      <c r="BG63" s="48">
        <v>0</v>
      </c>
      <c r="BH63" s="48">
        <v>0</v>
      </c>
      <c r="BI63" s="48">
        <v>0</v>
      </c>
      <c r="BJ63" s="48">
        <v>10</v>
      </c>
      <c r="BK63" s="48">
        <v>0</v>
      </c>
      <c r="BL63" s="48">
        <v>0</v>
      </c>
      <c r="BM63" s="48">
        <v>0</v>
      </c>
      <c r="BN63" s="38"/>
      <c r="BO63" s="20">
        <v>0</v>
      </c>
      <c r="BP63" s="48">
        <v>0</v>
      </c>
      <c r="BQ63" s="48">
        <v>0</v>
      </c>
      <c r="BR63" s="48">
        <v>0</v>
      </c>
      <c r="BS63" s="48">
        <v>0</v>
      </c>
      <c r="BT63" s="48">
        <v>0</v>
      </c>
      <c r="BU63" s="48">
        <v>0</v>
      </c>
      <c r="BV63" s="48">
        <v>0</v>
      </c>
      <c r="BW63" s="48">
        <v>0</v>
      </c>
      <c r="BX63" s="48">
        <v>0</v>
      </c>
      <c r="BY63" s="48">
        <v>0</v>
      </c>
      <c r="BZ63" s="48">
        <v>0</v>
      </c>
      <c r="CA63" s="38"/>
      <c r="CB63" s="20">
        <v>0</v>
      </c>
      <c r="CC63" s="48">
        <v>0</v>
      </c>
      <c r="CD63" s="48">
        <v>0</v>
      </c>
      <c r="CE63" s="48">
        <v>0</v>
      </c>
      <c r="CF63" s="48">
        <v>0</v>
      </c>
      <c r="CG63" s="48">
        <v>0</v>
      </c>
      <c r="CH63" s="48">
        <v>0</v>
      </c>
      <c r="CI63" s="48">
        <v>0</v>
      </c>
      <c r="CJ63" s="48">
        <v>15</v>
      </c>
      <c r="CK63" s="48">
        <v>6</v>
      </c>
      <c r="CL63" s="48">
        <v>3463</v>
      </c>
      <c r="CM63" s="48">
        <v>2648</v>
      </c>
      <c r="CN63" s="38"/>
      <c r="CO63" s="48">
        <v>2636</v>
      </c>
      <c r="CP63" s="48">
        <v>1878</v>
      </c>
      <c r="CQ63" s="48">
        <v>1607</v>
      </c>
      <c r="CR63" s="48">
        <v>3542</v>
      </c>
      <c r="CS63" s="48">
        <v>1916</v>
      </c>
      <c r="CT63" s="48">
        <v>5874</v>
      </c>
      <c r="CU63" s="48">
        <v>4724</v>
      </c>
      <c r="CV63" s="48">
        <v>5108</v>
      </c>
      <c r="CW63" s="48">
        <v>4194</v>
      </c>
      <c r="CX63" s="48">
        <v>2570</v>
      </c>
      <c r="CY63" s="48">
        <v>3055</v>
      </c>
      <c r="CZ63" s="48">
        <v>4020</v>
      </c>
      <c r="DA63" s="38"/>
      <c r="DB63" s="48">
        <v>3785</v>
      </c>
      <c r="DC63" s="48">
        <v>3117</v>
      </c>
      <c r="DD63" s="48">
        <v>2893</v>
      </c>
      <c r="DE63" s="48">
        <v>4366</v>
      </c>
      <c r="DF63" s="48">
        <v>1495</v>
      </c>
      <c r="DG63" s="48">
        <v>3675</v>
      </c>
      <c r="DH63" s="48">
        <v>4926</v>
      </c>
      <c r="DI63" s="48">
        <v>5081</v>
      </c>
      <c r="DJ63" s="48">
        <v>5225</v>
      </c>
      <c r="DK63" s="48">
        <v>2119</v>
      </c>
      <c r="DL63" s="48">
        <v>920</v>
      </c>
      <c r="DM63" s="48">
        <v>2151</v>
      </c>
      <c r="DN63" s="38"/>
      <c r="DO63" s="48">
        <v>2823</v>
      </c>
      <c r="DP63" s="48">
        <v>1162</v>
      </c>
      <c r="DQ63" s="48">
        <v>2987</v>
      </c>
      <c r="DR63" s="48">
        <v>6479</v>
      </c>
      <c r="DS63" s="48">
        <v>5057</v>
      </c>
      <c r="DT63" s="48">
        <v>4051</v>
      </c>
      <c r="DU63" s="48">
        <v>5652</v>
      </c>
      <c r="DV63" s="48">
        <v>5314</v>
      </c>
      <c r="DW63" s="48">
        <v>4236</v>
      </c>
      <c r="DX63" s="48">
        <v>4399</v>
      </c>
      <c r="DY63" s="48">
        <v>5518</v>
      </c>
      <c r="DZ63" s="48">
        <v>4814</v>
      </c>
      <c r="EA63" s="38"/>
      <c r="EB63" s="48">
        <v>3045</v>
      </c>
      <c r="EC63" s="48">
        <v>4546</v>
      </c>
      <c r="ED63" s="48">
        <v>5114</v>
      </c>
      <c r="EE63" s="48">
        <v>2853</v>
      </c>
      <c r="EF63" s="48">
        <v>2477</v>
      </c>
      <c r="EG63" s="48">
        <v>2045</v>
      </c>
      <c r="EH63" s="48">
        <v>778</v>
      </c>
      <c r="EI63" s="48">
        <v>3367</v>
      </c>
      <c r="EJ63" s="48">
        <v>2204</v>
      </c>
      <c r="EK63" s="48">
        <v>2396</v>
      </c>
      <c r="EL63" s="48">
        <v>2336</v>
      </c>
      <c r="EM63" s="48">
        <v>2818</v>
      </c>
      <c r="EN63" s="38"/>
      <c r="EO63" s="48">
        <v>837</v>
      </c>
      <c r="EP63" s="48">
        <v>2855</v>
      </c>
      <c r="EQ63" s="48">
        <v>2977</v>
      </c>
      <c r="ER63" s="48">
        <v>3621</v>
      </c>
      <c r="ES63" s="48">
        <v>4494</v>
      </c>
      <c r="ET63" s="48">
        <v>2397</v>
      </c>
      <c r="EU63" s="48">
        <v>3650</v>
      </c>
      <c r="EV63" s="48">
        <v>3973</v>
      </c>
      <c r="EW63" s="48">
        <v>4551</v>
      </c>
      <c r="EX63" s="48">
        <v>2864</v>
      </c>
      <c r="EY63" s="48">
        <v>5025</v>
      </c>
      <c r="EZ63" s="48">
        <v>2462</v>
      </c>
      <c r="FA63" s="38"/>
      <c r="FB63" s="48">
        <v>3689</v>
      </c>
      <c r="FC63" s="48">
        <v>5167</v>
      </c>
      <c r="FD63" s="48">
        <v>1970</v>
      </c>
      <c r="FE63" s="48">
        <v>1745</v>
      </c>
      <c r="FF63" s="48">
        <v>1842</v>
      </c>
      <c r="FG63" s="48">
        <v>442</v>
      </c>
      <c r="FH63" s="48">
        <v>1155</v>
      </c>
      <c r="FI63" s="48">
        <v>0</v>
      </c>
      <c r="FJ63" s="48">
        <v>3866</v>
      </c>
      <c r="FK63" s="48">
        <v>1714</v>
      </c>
      <c r="FL63" s="48">
        <v>1396</v>
      </c>
      <c r="FM63" s="48">
        <v>2647</v>
      </c>
      <c r="FN63" s="38"/>
      <c r="FO63" s="48">
        <v>2660</v>
      </c>
      <c r="FP63" s="48">
        <v>1690</v>
      </c>
      <c r="FQ63" s="48">
        <v>2392</v>
      </c>
      <c r="FR63" s="48">
        <v>2025</v>
      </c>
      <c r="FS63" s="48">
        <v>2112</v>
      </c>
      <c r="FT63" s="48">
        <v>1839</v>
      </c>
      <c r="FU63" s="48">
        <v>1566</v>
      </c>
      <c r="FV63" s="48">
        <v>2189</v>
      </c>
      <c r="FW63" s="48">
        <v>2667</v>
      </c>
      <c r="FX63" s="48">
        <v>2066</v>
      </c>
      <c r="FY63" s="48">
        <v>1554</v>
      </c>
      <c r="FZ63" s="48">
        <v>1490</v>
      </c>
      <c r="GA63" s="38"/>
      <c r="GB63" s="48">
        <v>2359</v>
      </c>
      <c r="GC63" s="48">
        <v>2426</v>
      </c>
      <c r="GD63" s="48">
        <v>3435</v>
      </c>
      <c r="GE63" s="48">
        <v>2123</v>
      </c>
      <c r="GF63" s="48">
        <v>2367</v>
      </c>
      <c r="GG63" s="48">
        <v>1996</v>
      </c>
      <c r="GH63" s="48">
        <v>2385</v>
      </c>
      <c r="GI63" s="48">
        <v>2021</v>
      </c>
      <c r="GJ63" s="48">
        <v>2012</v>
      </c>
      <c r="GK63" s="48">
        <v>2431</v>
      </c>
      <c r="GL63" s="48">
        <v>2236</v>
      </c>
      <c r="GM63" s="48">
        <v>2737</v>
      </c>
      <c r="GN63" s="38"/>
      <c r="GO63" s="48">
        <v>2247</v>
      </c>
      <c r="GP63" s="48">
        <v>2209</v>
      </c>
      <c r="GQ63" s="48">
        <v>2722</v>
      </c>
      <c r="GR63" s="48">
        <v>2382</v>
      </c>
      <c r="GS63" s="48">
        <v>2254</v>
      </c>
      <c r="GT63" s="48">
        <v>2827</v>
      </c>
      <c r="GU63" s="48">
        <v>2314</v>
      </c>
      <c r="GV63" s="48">
        <v>0</v>
      </c>
      <c r="GW63" s="48">
        <v>2338</v>
      </c>
      <c r="GX63" s="48">
        <v>1395</v>
      </c>
      <c r="GY63" s="48">
        <v>1240</v>
      </c>
    </row>
    <row r="64" spans="1:207" x14ac:dyDescent="0.25">
      <c r="A64" s="3" t="s">
        <v>3</v>
      </c>
      <c r="B64" s="34" t="s">
        <v>21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38"/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13</v>
      </c>
      <c r="X64" s="43">
        <v>16</v>
      </c>
      <c r="Y64" s="43">
        <v>0</v>
      </c>
      <c r="Z64" s="43">
        <v>20</v>
      </c>
      <c r="AA64" s="38"/>
      <c r="AB64" s="43">
        <v>0</v>
      </c>
      <c r="AC64" s="48">
        <v>0</v>
      </c>
      <c r="AD64" s="48">
        <v>0</v>
      </c>
      <c r="AE64" s="48">
        <v>0</v>
      </c>
      <c r="AF64" s="48">
        <v>0</v>
      </c>
      <c r="AG64" s="48">
        <v>0</v>
      </c>
      <c r="AH64" s="48">
        <v>0</v>
      </c>
      <c r="AI64" s="48">
        <v>0</v>
      </c>
      <c r="AJ64" s="48">
        <v>0</v>
      </c>
      <c r="AK64" s="48">
        <v>0</v>
      </c>
      <c r="AL64" s="48">
        <v>0</v>
      </c>
      <c r="AM64" s="48">
        <v>0</v>
      </c>
      <c r="AN64" s="38"/>
      <c r="AO64" s="48">
        <v>0</v>
      </c>
      <c r="AP64" s="48">
        <v>0</v>
      </c>
      <c r="AQ64" s="48">
        <v>0</v>
      </c>
      <c r="AR64" s="48">
        <v>0</v>
      </c>
      <c r="AS64" s="48">
        <v>0</v>
      </c>
      <c r="AT64" s="48">
        <v>0</v>
      </c>
      <c r="AU64" s="48">
        <v>0</v>
      </c>
      <c r="AV64" s="48">
        <v>0</v>
      </c>
      <c r="AW64" s="48">
        <v>0</v>
      </c>
      <c r="AX64" s="48">
        <v>0</v>
      </c>
      <c r="AY64" s="48">
        <v>0</v>
      </c>
      <c r="AZ64" s="48">
        <v>0</v>
      </c>
      <c r="BA64" s="38"/>
      <c r="BB64" s="20">
        <v>0</v>
      </c>
      <c r="BC64" s="48">
        <v>0</v>
      </c>
      <c r="BD64" s="48">
        <v>0</v>
      </c>
      <c r="BE64" s="48">
        <v>0</v>
      </c>
      <c r="BF64" s="48">
        <v>0</v>
      </c>
      <c r="BG64" s="48">
        <v>0</v>
      </c>
      <c r="BH64" s="48">
        <v>0</v>
      </c>
      <c r="BI64" s="48">
        <v>0</v>
      </c>
      <c r="BJ64" s="48">
        <v>0</v>
      </c>
      <c r="BK64" s="48">
        <v>0</v>
      </c>
      <c r="BL64" s="48">
        <v>0</v>
      </c>
      <c r="BM64" s="48">
        <v>0</v>
      </c>
      <c r="BN64" s="38"/>
      <c r="BO64" s="20">
        <v>0</v>
      </c>
      <c r="BP64" s="48">
        <v>0</v>
      </c>
      <c r="BQ64" s="48">
        <v>0</v>
      </c>
      <c r="BR64" s="48">
        <v>0</v>
      </c>
      <c r="BS64" s="48">
        <v>0</v>
      </c>
      <c r="BT64" s="48">
        <v>0</v>
      </c>
      <c r="BU64" s="48">
        <v>0</v>
      </c>
      <c r="BV64" s="48">
        <v>0</v>
      </c>
      <c r="BW64" s="48">
        <v>0</v>
      </c>
      <c r="BX64" s="48">
        <v>0</v>
      </c>
      <c r="BY64" s="48">
        <v>0</v>
      </c>
      <c r="BZ64" s="48">
        <v>0</v>
      </c>
      <c r="CA64" s="38"/>
      <c r="CB64" s="20">
        <v>0</v>
      </c>
      <c r="CC64" s="48">
        <v>0</v>
      </c>
      <c r="CD64" s="48">
        <v>0</v>
      </c>
      <c r="CE64" s="48">
        <v>0</v>
      </c>
      <c r="CF64" s="48">
        <v>0</v>
      </c>
      <c r="CG64" s="48">
        <v>0</v>
      </c>
      <c r="CH64" s="48">
        <v>0</v>
      </c>
      <c r="CI64" s="48">
        <v>0</v>
      </c>
      <c r="CJ64" s="48">
        <v>0</v>
      </c>
      <c r="CK64" s="48">
        <v>0</v>
      </c>
      <c r="CL64" s="48">
        <v>0</v>
      </c>
      <c r="CM64" s="48">
        <v>0</v>
      </c>
      <c r="CN64" s="38"/>
      <c r="CO64" s="48">
        <v>0</v>
      </c>
      <c r="CP64" s="48">
        <v>1</v>
      </c>
      <c r="CQ64" s="48">
        <v>0</v>
      </c>
      <c r="CR64" s="48">
        <v>0</v>
      </c>
      <c r="CS64" s="48">
        <v>0</v>
      </c>
      <c r="CT64" s="48">
        <v>2</v>
      </c>
      <c r="CU64" s="48">
        <v>0</v>
      </c>
      <c r="CV64" s="48">
        <v>0</v>
      </c>
      <c r="CW64" s="48">
        <v>0</v>
      </c>
      <c r="CX64" s="48">
        <v>0</v>
      </c>
      <c r="CY64" s="48">
        <v>0</v>
      </c>
      <c r="CZ64" s="48">
        <v>0</v>
      </c>
      <c r="DA64" s="38"/>
      <c r="DB64" s="48">
        <v>2</v>
      </c>
      <c r="DC64" s="48">
        <v>0</v>
      </c>
      <c r="DD64" s="48">
        <v>0</v>
      </c>
      <c r="DE64" s="48">
        <v>0</v>
      </c>
      <c r="DF64" s="48">
        <v>0</v>
      </c>
      <c r="DG64" s="48">
        <v>0</v>
      </c>
      <c r="DH64" s="48">
        <v>0</v>
      </c>
      <c r="DI64" s="48">
        <v>0</v>
      </c>
      <c r="DJ64" s="48">
        <v>0</v>
      </c>
      <c r="DK64" s="48">
        <v>0</v>
      </c>
      <c r="DL64" s="48">
        <v>0</v>
      </c>
      <c r="DM64" s="48">
        <v>0</v>
      </c>
      <c r="DN64" s="38"/>
      <c r="DO64" s="48">
        <v>1</v>
      </c>
      <c r="DP64" s="48">
        <v>0</v>
      </c>
      <c r="DQ64" s="48">
        <v>0</v>
      </c>
      <c r="DR64" s="48">
        <v>0</v>
      </c>
      <c r="DS64" s="48">
        <v>0</v>
      </c>
      <c r="DT64" s="48">
        <v>0</v>
      </c>
      <c r="DU64" s="48">
        <v>0</v>
      </c>
      <c r="DV64" s="48">
        <v>0</v>
      </c>
      <c r="DW64" s="48">
        <v>0</v>
      </c>
      <c r="DX64" s="48">
        <v>0</v>
      </c>
      <c r="DY64" s="48">
        <v>0</v>
      </c>
      <c r="DZ64" s="48">
        <v>0</v>
      </c>
      <c r="EA64" s="38"/>
      <c r="EB64" s="48">
        <v>0</v>
      </c>
      <c r="EC64" s="48">
        <v>0</v>
      </c>
      <c r="ED64" s="48">
        <v>0</v>
      </c>
      <c r="EE64" s="48">
        <v>0</v>
      </c>
      <c r="EF64" s="48">
        <v>0</v>
      </c>
      <c r="EG64" s="48">
        <v>0</v>
      </c>
      <c r="EH64" s="48">
        <v>0</v>
      </c>
      <c r="EI64" s="48">
        <v>0</v>
      </c>
      <c r="EJ64" s="48">
        <v>0</v>
      </c>
      <c r="EK64" s="48">
        <v>0</v>
      </c>
      <c r="EL64" s="48">
        <v>0</v>
      </c>
      <c r="EM64" s="48">
        <v>0</v>
      </c>
      <c r="EN64" s="38"/>
      <c r="EO64" s="48">
        <v>0</v>
      </c>
      <c r="EP64" s="48">
        <v>0</v>
      </c>
      <c r="EQ64" s="48">
        <v>0</v>
      </c>
      <c r="ER64" s="48">
        <v>0</v>
      </c>
      <c r="ES64" s="48">
        <v>0</v>
      </c>
      <c r="ET64" s="48">
        <v>0</v>
      </c>
      <c r="EU64" s="48">
        <v>0</v>
      </c>
      <c r="EV64" s="48">
        <v>0</v>
      </c>
      <c r="EW64" s="48">
        <v>0</v>
      </c>
      <c r="EX64" s="48">
        <v>0</v>
      </c>
      <c r="EY64" s="48">
        <v>0</v>
      </c>
      <c r="EZ64" s="48">
        <v>0</v>
      </c>
      <c r="FA64" s="38"/>
      <c r="FB64" s="48">
        <v>0</v>
      </c>
      <c r="FC64" s="48">
        <v>0</v>
      </c>
      <c r="FD64" s="48">
        <v>0</v>
      </c>
      <c r="FE64" s="48">
        <v>0</v>
      </c>
      <c r="FF64" s="48">
        <v>0</v>
      </c>
      <c r="FG64" s="48">
        <v>0</v>
      </c>
      <c r="FH64" s="48">
        <v>0</v>
      </c>
      <c r="FI64" s="48">
        <v>0</v>
      </c>
      <c r="FJ64" s="48">
        <v>0</v>
      </c>
      <c r="FK64" s="48">
        <v>0</v>
      </c>
      <c r="FL64" s="48">
        <v>0</v>
      </c>
      <c r="FM64" s="48">
        <v>0</v>
      </c>
      <c r="FN64" s="38"/>
      <c r="FO64" s="48">
        <v>0</v>
      </c>
      <c r="FP64" s="48">
        <v>0</v>
      </c>
      <c r="FQ64" s="48">
        <v>0</v>
      </c>
      <c r="FR64" s="48">
        <v>0</v>
      </c>
      <c r="FS64" s="48">
        <v>0</v>
      </c>
      <c r="FT64" s="48">
        <v>0</v>
      </c>
      <c r="FU64" s="48">
        <v>0</v>
      </c>
      <c r="FV64" s="48">
        <v>0</v>
      </c>
      <c r="FW64" s="48">
        <v>0</v>
      </c>
      <c r="FX64" s="48">
        <v>0</v>
      </c>
      <c r="FY64" s="48">
        <v>0</v>
      </c>
      <c r="FZ64" s="48">
        <v>0</v>
      </c>
      <c r="GA64" s="38"/>
      <c r="GB64" s="48">
        <v>0</v>
      </c>
      <c r="GC64" s="48">
        <v>0</v>
      </c>
      <c r="GD64" s="48">
        <v>0</v>
      </c>
      <c r="GE64" s="48">
        <v>0</v>
      </c>
      <c r="GF64" s="48">
        <v>0</v>
      </c>
      <c r="GG64" s="48">
        <v>0</v>
      </c>
      <c r="GH64" s="48">
        <v>0</v>
      </c>
      <c r="GI64" s="48">
        <v>0</v>
      </c>
      <c r="GJ64" s="48">
        <v>0</v>
      </c>
      <c r="GK64" s="48">
        <v>0</v>
      </c>
      <c r="GL64" s="48">
        <v>0</v>
      </c>
      <c r="GM64" s="48">
        <v>0</v>
      </c>
      <c r="GN64" s="38"/>
      <c r="GO64" s="48">
        <v>0</v>
      </c>
      <c r="GP64" s="48">
        <v>0</v>
      </c>
      <c r="GQ64" s="48">
        <v>0</v>
      </c>
      <c r="GR64" s="48">
        <v>0</v>
      </c>
      <c r="GS64" s="48">
        <v>0</v>
      </c>
      <c r="GT64" s="48">
        <v>0</v>
      </c>
      <c r="GU64" s="48">
        <v>0</v>
      </c>
      <c r="GV64" s="48">
        <v>0</v>
      </c>
      <c r="GW64" s="48">
        <v>0</v>
      </c>
      <c r="GX64" s="48">
        <v>0</v>
      </c>
      <c r="GY64" s="48">
        <v>0</v>
      </c>
    </row>
    <row r="65" spans="1:207" x14ac:dyDescent="0.25">
      <c r="A65" s="3" t="s">
        <v>4</v>
      </c>
      <c r="B65" s="34" t="s">
        <v>21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38"/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  <c r="Z65" s="43">
        <v>0</v>
      </c>
      <c r="AA65" s="38"/>
      <c r="AB65" s="43">
        <v>0</v>
      </c>
      <c r="AC65" s="48">
        <v>0</v>
      </c>
      <c r="AD65" s="48"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0</v>
      </c>
      <c r="AL65" s="48">
        <v>0</v>
      </c>
      <c r="AM65" s="48">
        <v>0</v>
      </c>
      <c r="AN65" s="38"/>
      <c r="AO65" s="48">
        <v>0</v>
      </c>
      <c r="AP65" s="48">
        <v>0</v>
      </c>
      <c r="AQ65" s="48">
        <v>0</v>
      </c>
      <c r="AR65" s="48">
        <v>0</v>
      </c>
      <c r="AS65" s="48">
        <v>0</v>
      </c>
      <c r="AT65" s="48">
        <v>0</v>
      </c>
      <c r="AU65" s="48">
        <v>0</v>
      </c>
      <c r="AV65" s="48">
        <v>0</v>
      </c>
      <c r="AW65" s="48">
        <v>0</v>
      </c>
      <c r="AX65" s="48">
        <v>0</v>
      </c>
      <c r="AY65" s="48">
        <v>0</v>
      </c>
      <c r="AZ65" s="48">
        <v>0</v>
      </c>
      <c r="BA65" s="38"/>
      <c r="BB65" s="20">
        <v>0</v>
      </c>
      <c r="BC65" s="48">
        <v>0</v>
      </c>
      <c r="BD65" s="48">
        <v>0</v>
      </c>
      <c r="BE65" s="48">
        <v>0</v>
      </c>
      <c r="BF65" s="48">
        <v>0</v>
      </c>
      <c r="BG65" s="48">
        <v>0</v>
      </c>
      <c r="BH65" s="48">
        <v>0</v>
      </c>
      <c r="BI65" s="48">
        <v>0</v>
      </c>
      <c r="BJ65" s="48">
        <v>0</v>
      </c>
      <c r="BK65" s="48">
        <v>0</v>
      </c>
      <c r="BL65" s="48">
        <v>0</v>
      </c>
      <c r="BM65" s="48">
        <v>0</v>
      </c>
      <c r="BN65" s="38"/>
      <c r="BO65" s="20">
        <v>0</v>
      </c>
      <c r="BP65" s="48">
        <v>0</v>
      </c>
      <c r="BQ65" s="48">
        <v>0</v>
      </c>
      <c r="BR65" s="48">
        <v>0</v>
      </c>
      <c r="BS65" s="48">
        <v>0</v>
      </c>
      <c r="BT65" s="48">
        <v>0</v>
      </c>
      <c r="BU65" s="48">
        <v>0</v>
      </c>
      <c r="BV65" s="48">
        <v>0</v>
      </c>
      <c r="BW65" s="48">
        <v>0</v>
      </c>
      <c r="BX65" s="48">
        <v>0</v>
      </c>
      <c r="BY65" s="48">
        <v>0</v>
      </c>
      <c r="BZ65" s="48">
        <v>0</v>
      </c>
      <c r="CA65" s="38"/>
      <c r="CB65" s="20">
        <v>0</v>
      </c>
      <c r="CC65" s="48">
        <v>0</v>
      </c>
      <c r="CD65" s="48">
        <v>0</v>
      </c>
      <c r="CE65" s="48">
        <v>0</v>
      </c>
      <c r="CF65" s="48">
        <v>0</v>
      </c>
      <c r="CG65" s="48">
        <v>0</v>
      </c>
      <c r="CH65" s="48">
        <v>0</v>
      </c>
      <c r="CI65" s="48">
        <v>0</v>
      </c>
      <c r="CJ65" s="48">
        <v>0</v>
      </c>
      <c r="CK65" s="48">
        <v>0</v>
      </c>
      <c r="CL65" s="48">
        <v>0</v>
      </c>
      <c r="CM65" s="48">
        <v>0</v>
      </c>
      <c r="CN65" s="38"/>
      <c r="CO65" s="48">
        <v>0</v>
      </c>
      <c r="CP65" s="48">
        <v>0</v>
      </c>
      <c r="CQ65" s="48">
        <v>0</v>
      </c>
      <c r="CR65" s="48">
        <v>1</v>
      </c>
      <c r="CS65" s="48">
        <v>0</v>
      </c>
      <c r="CT65" s="48">
        <v>0</v>
      </c>
      <c r="CU65" s="48">
        <v>0</v>
      </c>
      <c r="CV65" s="48">
        <v>0</v>
      </c>
      <c r="CW65" s="48">
        <v>0</v>
      </c>
      <c r="CX65" s="48">
        <v>0</v>
      </c>
      <c r="CY65" s="48">
        <v>0</v>
      </c>
      <c r="CZ65" s="48">
        <v>0</v>
      </c>
      <c r="DA65" s="38"/>
      <c r="DB65" s="48">
        <v>0</v>
      </c>
      <c r="DC65" s="48">
        <v>0</v>
      </c>
      <c r="DD65" s="48">
        <v>0</v>
      </c>
      <c r="DE65" s="48">
        <v>0</v>
      </c>
      <c r="DF65" s="48">
        <v>3</v>
      </c>
      <c r="DG65" s="48">
        <v>0</v>
      </c>
      <c r="DH65" s="48">
        <v>0</v>
      </c>
      <c r="DI65" s="48">
        <v>0</v>
      </c>
      <c r="DJ65" s="48">
        <v>0</v>
      </c>
      <c r="DK65" s="48">
        <v>0</v>
      </c>
      <c r="DL65" s="48">
        <v>100</v>
      </c>
      <c r="DM65" s="48">
        <v>0</v>
      </c>
      <c r="DN65" s="38"/>
      <c r="DO65" s="48">
        <v>1</v>
      </c>
      <c r="DP65" s="48">
        <v>0</v>
      </c>
      <c r="DQ65" s="48">
        <v>0</v>
      </c>
      <c r="DR65" s="48">
        <v>0</v>
      </c>
      <c r="DS65" s="48">
        <v>0</v>
      </c>
      <c r="DT65" s="48">
        <v>0</v>
      </c>
      <c r="DU65" s="48">
        <v>0</v>
      </c>
      <c r="DV65" s="48">
        <v>0</v>
      </c>
      <c r="DW65" s="48">
        <v>0</v>
      </c>
      <c r="DX65" s="48">
        <v>0</v>
      </c>
      <c r="DY65" s="48">
        <v>0</v>
      </c>
      <c r="DZ65" s="48">
        <v>0</v>
      </c>
      <c r="EA65" s="38"/>
      <c r="EB65" s="48">
        <v>0</v>
      </c>
      <c r="EC65" s="48">
        <v>0</v>
      </c>
      <c r="ED65" s="48">
        <v>0</v>
      </c>
      <c r="EE65" s="48">
        <v>0</v>
      </c>
      <c r="EF65" s="48">
        <v>0</v>
      </c>
      <c r="EG65" s="48">
        <v>0</v>
      </c>
      <c r="EH65" s="48">
        <v>0</v>
      </c>
      <c r="EI65" s="48">
        <v>0</v>
      </c>
      <c r="EJ65" s="48">
        <v>0</v>
      </c>
      <c r="EK65" s="48">
        <v>0</v>
      </c>
      <c r="EL65" s="48">
        <v>0</v>
      </c>
      <c r="EM65" s="48">
        <v>0</v>
      </c>
      <c r="EN65" s="38"/>
      <c r="EO65" s="48">
        <v>0</v>
      </c>
      <c r="EP65" s="48">
        <v>0</v>
      </c>
      <c r="EQ65" s="48">
        <v>0</v>
      </c>
      <c r="ER65" s="48">
        <v>0</v>
      </c>
      <c r="ES65" s="48">
        <v>0</v>
      </c>
      <c r="ET65" s="48">
        <v>0</v>
      </c>
      <c r="EU65" s="48">
        <v>0</v>
      </c>
      <c r="EV65" s="48">
        <v>0</v>
      </c>
      <c r="EW65" s="48">
        <v>0</v>
      </c>
      <c r="EX65" s="48">
        <v>0</v>
      </c>
      <c r="EY65" s="48">
        <v>10</v>
      </c>
      <c r="EZ65" s="48">
        <v>10</v>
      </c>
      <c r="FA65" s="38"/>
      <c r="FB65" s="48">
        <v>0</v>
      </c>
      <c r="FC65" s="48">
        <v>0</v>
      </c>
      <c r="FD65" s="48">
        <v>0</v>
      </c>
      <c r="FE65" s="48">
        <v>0</v>
      </c>
      <c r="FF65" s="48">
        <v>0</v>
      </c>
      <c r="FG65" s="48">
        <v>0</v>
      </c>
      <c r="FH65" s="48">
        <v>0</v>
      </c>
      <c r="FI65" s="48">
        <v>0</v>
      </c>
      <c r="FJ65" s="48">
        <v>100</v>
      </c>
      <c r="FK65" s="48">
        <v>0</v>
      </c>
      <c r="FL65" s="48">
        <v>0</v>
      </c>
      <c r="FM65" s="48">
        <v>0</v>
      </c>
      <c r="FN65" s="38"/>
      <c r="FO65" s="48">
        <v>0</v>
      </c>
      <c r="FP65" s="48">
        <v>0</v>
      </c>
      <c r="FQ65" s="48">
        <v>0</v>
      </c>
      <c r="FR65" s="48">
        <v>0</v>
      </c>
      <c r="FS65" s="48">
        <v>0</v>
      </c>
      <c r="FT65" s="48">
        <v>0</v>
      </c>
      <c r="FU65" s="48">
        <v>0</v>
      </c>
      <c r="FV65" s="48">
        <v>0</v>
      </c>
      <c r="FW65" s="48">
        <v>0</v>
      </c>
      <c r="FX65" s="48">
        <v>0</v>
      </c>
      <c r="FY65" s="48">
        <v>0</v>
      </c>
      <c r="FZ65" s="48">
        <v>0</v>
      </c>
      <c r="GA65" s="38"/>
      <c r="GB65" s="48">
        <v>0</v>
      </c>
      <c r="GC65" s="48">
        <v>0</v>
      </c>
      <c r="GD65" s="48">
        <v>0</v>
      </c>
      <c r="GE65" s="48">
        <v>0</v>
      </c>
      <c r="GF65" s="48">
        <v>0</v>
      </c>
      <c r="GG65" s="48">
        <v>0</v>
      </c>
      <c r="GH65" s="48">
        <v>0</v>
      </c>
      <c r="GI65" s="48">
        <v>0</v>
      </c>
      <c r="GJ65" s="48">
        <v>0</v>
      </c>
      <c r="GK65" s="48">
        <v>0</v>
      </c>
      <c r="GL65" s="48">
        <v>0</v>
      </c>
      <c r="GM65" s="48">
        <v>0</v>
      </c>
      <c r="GN65" s="38"/>
      <c r="GO65" s="48">
        <v>0</v>
      </c>
      <c r="GP65" s="48">
        <v>0</v>
      </c>
      <c r="GQ65" s="48">
        <v>0</v>
      </c>
      <c r="GR65" s="48">
        <v>0</v>
      </c>
      <c r="GS65" s="48">
        <v>0</v>
      </c>
      <c r="GT65" s="48">
        <v>0</v>
      </c>
      <c r="GU65" s="48">
        <v>0</v>
      </c>
      <c r="GV65" s="48">
        <v>0</v>
      </c>
      <c r="GW65" s="48">
        <v>0</v>
      </c>
      <c r="GX65" s="48">
        <v>0</v>
      </c>
      <c r="GY65" s="48">
        <v>0</v>
      </c>
    </row>
    <row r="66" spans="1:207" x14ac:dyDescent="0.25">
      <c r="A66" s="3" t="s">
        <v>5</v>
      </c>
      <c r="B66" s="34" t="s">
        <v>21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38"/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0</v>
      </c>
      <c r="Y66" s="43">
        <v>0</v>
      </c>
      <c r="Z66" s="43">
        <v>0</v>
      </c>
      <c r="AA66" s="38"/>
      <c r="AB66" s="43">
        <v>0</v>
      </c>
      <c r="AC66" s="48">
        <v>0</v>
      </c>
      <c r="AD66" s="48">
        <v>0</v>
      </c>
      <c r="AE66" s="48">
        <v>0</v>
      </c>
      <c r="AF66" s="48">
        <v>0</v>
      </c>
      <c r="AG66" s="48">
        <v>1</v>
      </c>
      <c r="AH66" s="48">
        <v>0</v>
      </c>
      <c r="AI66" s="48">
        <v>0</v>
      </c>
      <c r="AJ66" s="48">
        <v>0</v>
      </c>
      <c r="AK66" s="48">
        <v>0</v>
      </c>
      <c r="AL66" s="48">
        <v>0</v>
      </c>
      <c r="AM66" s="48">
        <v>0</v>
      </c>
      <c r="AN66" s="38"/>
      <c r="AO66" s="48">
        <v>0</v>
      </c>
      <c r="AP66" s="48">
        <v>0</v>
      </c>
      <c r="AQ66" s="48">
        <v>0</v>
      </c>
      <c r="AR66" s="48">
        <v>0</v>
      </c>
      <c r="AS66" s="48">
        <v>0</v>
      </c>
      <c r="AT66" s="48">
        <v>0</v>
      </c>
      <c r="AU66" s="48">
        <v>0</v>
      </c>
      <c r="AV66" s="48">
        <v>0</v>
      </c>
      <c r="AW66" s="48">
        <v>0</v>
      </c>
      <c r="AX66" s="48">
        <v>0</v>
      </c>
      <c r="AY66" s="48">
        <v>0</v>
      </c>
      <c r="AZ66" s="48">
        <v>0</v>
      </c>
      <c r="BA66" s="38"/>
      <c r="BB66" s="20">
        <v>0</v>
      </c>
      <c r="BC66" s="48">
        <v>0</v>
      </c>
      <c r="BD66" s="48">
        <v>0</v>
      </c>
      <c r="BE66" s="48">
        <v>0</v>
      </c>
      <c r="BF66" s="48">
        <v>0</v>
      </c>
      <c r="BG66" s="48">
        <v>0</v>
      </c>
      <c r="BH66" s="48">
        <v>0</v>
      </c>
      <c r="BI66" s="48">
        <v>0</v>
      </c>
      <c r="BJ66" s="48">
        <v>0</v>
      </c>
      <c r="BK66" s="48">
        <v>0</v>
      </c>
      <c r="BL66" s="48">
        <v>0</v>
      </c>
      <c r="BM66" s="48">
        <v>0</v>
      </c>
      <c r="BN66" s="38"/>
      <c r="BO66" s="20">
        <v>0</v>
      </c>
      <c r="BP66" s="48">
        <v>0</v>
      </c>
      <c r="BQ66" s="48">
        <v>0</v>
      </c>
      <c r="BR66" s="48">
        <v>0</v>
      </c>
      <c r="BS66" s="48">
        <v>0</v>
      </c>
      <c r="BT66" s="48">
        <v>0</v>
      </c>
      <c r="BU66" s="48">
        <v>0</v>
      </c>
      <c r="BV66" s="48">
        <v>0</v>
      </c>
      <c r="BW66" s="48">
        <v>0</v>
      </c>
      <c r="BX66" s="48">
        <v>0</v>
      </c>
      <c r="BY66" s="48">
        <v>0</v>
      </c>
      <c r="BZ66" s="48">
        <v>0</v>
      </c>
      <c r="CA66" s="38"/>
      <c r="CB66" s="20">
        <v>0</v>
      </c>
      <c r="CC66" s="48">
        <v>0</v>
      </c>
      <c r="CD66" s="48">
        <v>0</v>
      </c>
      <c r="CE66" s="48">
        <v>0</v>
      </c>
      <c r="CF66" s="48">
        <v>0</v>
      </c>
      <c r="CG66" s="48">
        <v>0</v>
      </c>
      <c r="CH66" s="48">
        <v>0</v>
      </c>
      <c r="CI66" s="48">
        <v>0</v>
      </c>
      <c r="CJ66" s="48">
        <v>0</v>
      </c>
      <c r="CK66" s="48">
        <v>0</v>
      </c>
      <c r="CL66" s="48">
        <v>0</v>
      </c>
      <c r="CM66" s="48">
        <v>0</v>
      </c>
      <c r="CN66" s="38"/>
      <c r="CO66" s="48">
        <v>0</v>
      </c>
      <c r="CP66" s="48">
        <v>0</v>
      </c>
      <c r="CQ66" s="48">
        <v>0</v>
      </c>
      <c r="CR66" s="48">
        <v>0</v>
      </c>
      <c r="CS66" s="48">
        <v>0</v>
      </c>
      <c r="CT66" s="48">
        <v>0</v>
      </c>
      <c r="CU66" s="48">
        <v>0</v>
      </c>
      <c r="CV66" s="48">
        <v>0</v>
      </c>
      <c r="CW66" s="48">
        <v>0</v>
      </c>
      <c r="CX66" s="48">
        <v>0</v>
      </c>
      <c r="CY66" s="48">
        <v>0</v>
      </c>
      <c r="CZ66" s="48">
        <v>0</v>
      </c>
      <c r="DA66" s="38"/>
      <c r="DB66" s="48">
        <v>0</v>
      </c>
      <c r="DC66" s="48">
        <v>1</v>
      </c>
      <c r="DD66" s="48">
        <v>0</v>
      </c>
      <c r="DE66" s="48">
        <v>0</v>
      </c>
      <c r="DF66" s="48">
        <v>0</v>
      </c>
      <c r="DG66" s="48">
        <v>0</v>
      </c>
      <c r="DH66" s="48">
        <v>0</v>
      </c>
      <c r="DI66" s="48">
        <v>0</v>
      </c>
      <c r="DJ66" s="48">
        <v>0</v>
      </c>
      <c r="DK66" s="48">
        <v>0</v>
      </c>
      <c r="DL66" s="48">
        <v>0</v>
      </c>
      <c r="DM66" s="48">
        <v>1</v>
      </c>
      <c r="DN66" s="38"/>
      <c r="DO66" s="48">
        <v>0</v>
      </c>
      <c r="DP66" s="48">
        <v>0</v>
      </c>
      <c r="DQ66" s="48">
        <v>0</v>
      </c>
      <c r="DR66" s="48">
        <v>0</v>
      </c>
      <c r="DS66" s="48">
        <v>0</v>
      </c>
      <c r="DT66" s="48">
        <v>0</v>
      </c>
      <c r="DU66" s="48">
        <v>0</v>
      </c>
      <c r="DV66" s="48">
        <v>0</v>
      </c>
      <c r="DW66" s="48">
        <v>0</v>
      </c>
      <c r="DX66" s="48">
        <v>0</v>
      </c>
      <c r="DY66" s="48">
        <v>0</v>
      </c>
      <c r="DZ66" s="48">
        <v>0</v>
      </c>
      <c r="EA66" s="38"/>
      <c r="EB66" s="48">
        <v>0</v>
      </c>
      <c r="EC66" s="48">
        <v>0</v>
      </c>
      <c r="ED66" s="48">
        <v>0</v>
      </c>
      <c r="EE66" s="48">
        <v>0</v>
      </c>
      <c r="EF66" s="48">
        <v>0</v>
      </c>
      <c r="EG66" s="48">
        <v>0</v>
      </c>
      <c r="EH66" s="48">
        <v>0</v>
      </c>
      <c r="EI66" s="48">
        <v>0</v>
      </c>
      <c r="EJ66" s="48">
        <v>0</v>
      </c>
      <c r="EK66" s="48">
        <v>0</v>
      </c>
      <c r="EL66" s="48">
        <v>0</v>
      </c>
      <c r="EM66" s="48">
        <v>0</v>
      </c>
      <c r="EN66" s="38"/>
      <c r="EO66" s="48">
        <v>0</v>
      </c>
      <c r="EP66" s="48">
        <v>0</v>
      </c>
      <c r="EQ66" s="48">
        <v>0</v>
      </c>
      <c r="ER66" s="48">
        <v>0</v>
      </c>
      <c r="ES66" s="48">
        <v>0</v>
      </c>
      <c r="ET66" s="48">
        <v>0</v>
      </c>
      <c r="EU66" s="48">
        <v>0</v>
      </c>
      <c r="EV66" s="48">
        <v>0</v>
      </c>
      <c r="EW66" s="48">
        <v>0</v>
      </c>
      <c r="EX66" s="48">
        <v>0</v>
      </c>
      <c r="EY66" s="48">
        <v>0</v>
      </c>
      <c r="EZ66" s="48">
        <v>0</v>
      </c>
      <c r="FA66" s="38"/>
      <c r="FB66" s="48">
        <v>0</v>
      </c>
      <c r="FC66" s="48">
        <v>0</v>
      </c>
      <c r="FD66" s="48">
        <v>0</v>
      </c>
      <c r="FE66" s="48">
        <v>0</v>
      </c>
      <c r="FF66" s="48">
        <v>0</v>
      </c>
      <c r="FG66" s="48">
        <v>0</v>
      </c>
      <c r="FH66" s="48">
        <v>0</v>
      </c>
      <c r="FI66" s="48">
        <v>0</v>
      </c>
      <c r="FJ66" s="48">
        <v>0</v>
      </c>
      <c r="FK66" s="48">
        <v>0</v>
      </c>
      <c r="FL66" s="48">
        <v>0</v>
      </c>
      <c r="FM66" s="48">
        <v>0</v>
      </c>
      <c r="FN66" s="38"/>
      <c r="FO66" s="48">
        <v>0</v>
      </c>
      <c r="FP66" s="48">
        <v>0</v>
      </c>
      <c r="FQ66" s="48">
        <v>0</v>
      </c>
      <c r="FR66" s="48">
        <v>0</v>
      </c>
      <c r="FS66" s="48">
        <v>0</v>
      </c>
      <c r="FT66" s="48">
        <v>0</v>
      </c>
      <c r="FU66" s="48">
        <v>0</v>
      </c>
      <c r="FV66" s="48">
        <v>0</v>
      </c>
      <c r="FW66" s="48">
        <v>0</v>
      </c>
      <c r="FX66" s="48">
        <v>0</v>
      </c>
      <c r="FY66" s="48">
        <v>0</v>
      </c>
      <c r="FZ66" s="48">
        <v>0</v>
      </c>
      <c r="GA66" s="38"/>
      <c r="GB66" s="48">
        <v>0</v>
      </c>
      <c r="GC66" s="48">
        <v>0</v>
      </c>
      <c r="GD66" s="48">
        <v>0</v>
      </c>
      <c r="GE66" s="48">
        <v>0</v>
      </c>
      <c r="GF66" s="48">
        <v>0</v>
      </c>
      <c r="GG66" s="48">
        <v>0</v>
      </c>
      <c r="GH66" s="48">
        <v>0</v>
      </c>
      <c r="GI66" s="48">
        <v>0</v>
      </c>
      <c r="GJ66" s="48">
        <v>0</v>
      </c>
      <c r="GK66" s="48">
        <v>0</v>
      </c>
      <c r="GL66" s="48">
        <v>0</v>
      </c>
      <c r="GM66" s="48">
        <v>0</v>
      </c>
      <c r="GN66" s="38"/>
      <c r="GO66" s="48">
        <v>0</v>
      </c>
      <c r="GP66" s="48">
        <v>0</v>
      </c>
      <c r="GQ66" s="48">
        <v>0</v>
      </c>
      <c r="GR66" s="48">
        <v>0</v>
      </c>
      <c r="GS66" s="48">
        <v>0</v>
      </c>
      <c r="GT66" s="48">
        <v>0</v>
      </c>
      <c r="GU66" s="48">
        <v>0</v>
      </c>
      <c r="GV66" s="48">
        <v>0</v>
      </c>
      <c r="GW66" s="48">
        <v>0</v>
      </c>
      <c r="GX66" s="48">
        <v>0</v>
      </c>
      <c r="GY66" s="48">
        <v>0</v>
      </c>
    </row>
    <row r="67" spans="1:207" x14ac:dyDescent="0.25">
      <c r="A67" s="3" t="s">
        <v>6</v>
      </c>
      <c r="B67" s="34" t="s">
        <v>21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38"/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0</v>
      </c>
      <c r="Y67" s="43">
        <v>0</v>
      </c>
      <c r="Z67" s="43">
        <v>0</v>
      </c>
      <c r="AA67" s="38"/>
      <c r="AB67" s="43">
        <v>0</v>
      </c>
      <c r="AC67" s="48">
        <v>0</v>
      </c>
      <c r="AD67" s="48">
        <v>0</v>
      </c>
      <c r="AE67" s="48">
        <v>0</v>
      </c>
      <c r="AF67" s="48">
        <v>0</v>
      </c>
      <c r="AG67" s="48">
        <v>0</v>
      </c>
      <c r="AH67" s="48">
        <v>0</v>
      </c>
      <c r="AI67" s="48">
        <v>0</v>
      </c>
      <c r="AJ67" s="48">
        <v>0</v>
      </c>
      <c r="AK67" s="48">
        <v>0</v>
      </c>
      <c r="AL67" s="48">
        <v>0</v>
      </c>
      <c r="AM67" s="48">
        <v>0</v>
      </c>
      <c r="AN67" s="38"/>
      <c r="AO67" s="48">
        <v>0</v>
      </c>
      <c r="AP67" s="48">
        <v>0</v>
      </c>
      <c r="AQ67" s="48">
        <v>0</v>
      </c>
      <c r="AR67" s="48">
        <v>0</v>
      </c>
      <c r="AS67" s="48">
        <v>0</v>
      </c>
      <c r="AT67" s="48">
        <v>0</v>
      </c>
      <c r="AU67" s="48">
        <v>0</v>
      </c>
      <c r="AV67" s="48">
        <v>0</v>
      </c>
      <c r="AW67" s="48">
        <v>0</v>
      </c>
      <c r="AX67" s="48">
        <v>0</v>
      </c>
      <c r="AY67" s="48">
        <v>0</v>
      </c>
      <c r="AZ67" s="48">
        <v>0</v>
      </c>
      <c r="BA67" s="38"/>
      <c r="BB67" s="20">
        <v>0</v>
      </c>
      <c r="BC67" s="48">
        <v>0</v>
      </c>
      <c r="BD67" s="48">
        <v>0</v>
      </c>
      <c r="BE67" s="48">
        <v>0</v>
      </c>
      <c r="BF67" s="48">
        <v>0</v>
      </c>
      <c r="BG67" s="48">
        <v>0</v>
      </c>
      <c r="BH67" s="48">
        <v>0</v>
      </c>
      <c r="BI67" s="48">
        <v>0</v>
      </c>
      <c r="BJ67" s="48">
        <v>0</v>
      </c>
      <c r="BK67" s="48">
        <v>0</v>
      </c>
      <c r="BL67" s="48">
        <v>0</v>
      </c>
      <c r="BM67" s="48">
        <v>0</v>
      </c>
      <c r="BN67" s="38"/>
      <c r="BO67" s="20">
        <v>0</v>
      </c>
      <c r="BP67" s="48">
        <v>0</v>
      </c>
      <c r="BQ67" s="48">
        <v>0</v>
      </c>
      <c r="BR67" s="48">
        <v>0</v>
      </c>
      <c r="BS67" s="48">
        <v>0</v>
      </c>
      <c r="BT67" s="48">
        <v>0</v>
      </c>
      <c r="BU67" s="48">
        <v>0</v>
      </c>
      <c r="BV67" s="48">
        <v>0</v>
      </c>
      <c r="BW67" s="48">
        <v>0</v>
      </c>
      <c r="BX67" s="48">
        <v>0</v>
      </c>
      <c r="BY67" s="48">
        <v>0</v>
      </c>
      <c r="BZ67" s="48">
        <v>0</v>
      </c>
      <c r="CA67" s="38"/>
      <c r="CB67" s="20">
        <v>0</v>
      </c>
      <c r="CC67" s="48">
        <v>0</v>
      </c>
      <c r="CD67" s="48">
        <v>0</v>
      </c>
      <c r="CE67" s="48">
        <v>0</v>
      </c>
      <c r="CF67" s="48">
        <v>0</v>
      </c>
      <c r="CG67" s="48">
        <v>0</v>
      </c>
      <c r="CH67" s="48">
        <v>0</v>
      </c>
      <c r="CI67" s="48">
        <v>0</v>
      </c>
      <c r="CJ67" s="48">
        <v>0</v>
      </c>
      <c r="CK67" s="48">
        <v>0</v>
      </c>
      <c r="CL67" s="48">
        <v>0</v>
      </c>
      <c r="CM67" s="48">
        <v>1</v>
      </c>
      <c r="CN67" s="38"/>
      <c r="CO67" s="48">
        <v>0</v>
      </c>
      <c r="CP67" s="48">
        <v>0</v>
      </c>
      <c r="CQ67" s="48">
        <v>0</v>
      </c>
      <c r="CR67" s="48">
        <v>0</v>
      </c>
      <c r="CS67" s="48">
        <v>0</v>
      </c>
      <c r="CT67" s="48">
        <v>0</v>
      </c>
      <c r="CU67" s="48">
        <v>0</v>
      </c>
      <c r="CV67" s="48">
        <v>0</v>
      </c>
      <c r="CW67" s="48">
        <v>0</v>
      </c>
      <c r="CX67" s="48">
        <v>0</v>
      </c>
      <c r="CY67" s="48">
        <v>0</v>
      </c>
      <c r="CZ67" s="48">
        <v>0</v>
      </c>
      <c r="DA67" s="38"/>
      <c r="DB67" s="48">
        <v>0</v>
      </c>
      <c r="DC67" s="48">
        <v>0</v>
      </c>
      <c r="DD67" s="48">
        <v>0</v>
      </c>
      <c r="DE67" s="48">
        <v>0</v>
      </c>
      <c r="DF67" s="48">
        <v>0</v>
      </c>
      <c r="DG67" s="48">
        <v>0</v>
      </c>
      <c r="DH67" s="48">
        <v>0</v>
      </c>
      <c r="DI67" s="48">
        <v>0</v>
      </c>
      <c r="DJ67" s="48">
        <v>0</v>
      </c>
      <c r="DK67" s="48">
        <v>0</v>
      </c>
      <c r="DL67" s="48">
        <v>0</v>
      </c>
      <c r="DM67" s="48">
        <v>0</v>
      </c>
      <c r="DN67" s="38"/>
      <c r="DO67" s="48">
        <v>0</v>
      </c>
      <c r="DP67" s="48">
        <v>0</v>
      </c>
      <c r="DQ67" s="48">
        <v>0</v>
      </c>
      <c r="DR67" s="48">
        <v>0</v>
      </c>
      <c r="DS67" s="48">
        <v>0</v>
      </c>
      <c r="DT67" s="48">
        <v>0</v>
      </c>
      <c r="DU67" s="48">
        <v>0</v>
      </c>
      <c r="DV67" s="48">
        <v>0</v>
      </c>
      <c r="DW67" s="48">
        <v>0</v>
      </c>
      <c r="DX67" s="48">
        <v>0</v>
      </c>
      <c r="DY67" s="48">
        <v>0</v>
      </c>
      <c r="DZ67" s="48">
        <v>0</v>
      </c>
      <c r="EA67" s="38"/>
      <c r="EB67" s="48">
        <v>0</v>
      </c>
      <c r="EC67" s="48">
        <v>0</v>
      </c>
      <c r="ED67" s="48">
        <v>0</v>
      </c>
      <c r="EE67" s="48">
        <v>0</v>
      </c>
      <c r="EF67" s="48">
        <v>75</v>
      </c>
      <c r="EG67" s="48">
        <v>0</v>
      </c>
      <c r="EH67" s="48">
        <v>0</v>
      </c>
      <c r="EI67" s="48">
        <v>0</v>
      </c>
      <c r="EJ67" s="48">
        <v>0</v>
      </c>
      <c r="EK67" s="48">
        <v>0</v>
      </c>
      <c r="EL67" s="48">
        <v>0</v>
      </c>
      <c r="EM67" s="48">
        <v>0</v>
      </c>
      <c r="EN67" s="38"/>
      <c r="EO67" s="48">
        <v>0</v>
      </c>
      <c r="EP67" s="48">
        <v>0</v>
      </c>
      <c r="EQ67" s="48">
        <v>0</v>
      </c>
      <c r="ER67" s="48">
        <v>0</v>
      </c>
      <c r="ES67" s="48">
        <v>0</v>
      </c>
      <c r="ET67" s="48">
        <v>0</v>
      </c>
      <c r="EU67" s="48">
        <v>0</v>
      </c>
      <c r="EV67" s="48">
        <v>0</v>
      </c>
      <c r="EW67" s="48">
        <v>0</v>
      </c>
      <c r="EX67" s="48">
        <v>0</v>
      </c>
      <c r="EY67" s="48">
        <v>0</v>
      </c>
      <c r="EZ67" s="48">
        <v>0</v>
      </c>
      <c r="FA67" s="38"/>
      <c r="FB67" s="48">
        <v>0</v>
      </c>
      <c r="FC67" s="48">
        <v>0</v>
      </c>
      <c r="FD67" s="48">
        <v>0</v>
      </c>
      <c r="FE67" s="48">
        <v>0</v>
      </c>
      <c r="FF67" s="48">
        <v>0</v>
      </c>
      <c r="FG67" s="48">
        <v>0</v>
      </c>
      <c r="FH67" s="48">
        <v>0</v>
      </c>
      <c r="FI67" s="48">
        <v>0</v>
      </c>
      <c r="FJ67" s="48">
        <v>0</v>
      </c>
      <c r="FK67" s="48">
        <v>0</v>
      </c>
      <c r="FL67" s="48">
        <v>0</v>
      </c>
      <c r="FM67" s="48">
        <v>0</v>
      </c>
      <c r="FN67" s="38"/>
      <c r="FO67" s="48">
        <v>0</v>
      </c>
      <c r="FP67" s="48">
        <v>0</v>
      </c>
      <c r="FQ67" s="48">
        <v>0</v>
      </c>
      <c r="FR67" s="48">
        <v>0</v>
      </c>
      <c r="FS67" s="48">
        <v>0</v>
      </c>
      <c r="FT67" s="48">
        <v>0</v>
      </c>
      <c r="FU67" s="48">
        <v>0</v>
      </c>
      <c r="FV67" s="48">
        <v>0</v>
      </c>
      <c r="FW67" s="48">
        <v>0</v>
      </c>
      <c r="FX67" s="48">
        <v>0</v>
      </c>
      <c r="FY67" s="48">
        <v>0</v>
      </c>
      <c r="FZ67" s="48">
        <v>0</v>
      </c>
      <c r="GA67" s="38"/>
      <c r="GB67" s="48">
        <v>0</v>
      </c>
      <c r="GC67" s="48">
        <v>0</v>
      </c>
      <c r="GD67" s="48">
        <v>0</v>
      </c>
      <c r="GE67" s="48">
        <v>0</v>
      </c>
      <c r="GF67" s="48">
        <v>0</v>
      </c>
      <c r="GG67" s="48">
        <v>0</v>
      </c>
      <c r="GH67" s="48">
        <v>0</v>
      </c>
      <c r="GI67" s="48">
        <v>0</v>
      </c>
      <c r="GJ67" s="48">
        <v>0</v>
      </c>
      <c r="GK67" s="48">
        <v>0</v>
      </c>
      <c r="GL67" s="48">
        <v>0</v>
      </c>
      <c r="GM67" s="48">
        <v>0</v>
      </c>
      <c r="GN67" s="38"/>
      <c r="GO67" s="48">
        <v>0</v>
      </c>
      <c r="GP67" s="48">
        <v>0</v>
      </c>
      <c r="GQ67" s="48">
        <v>0</v>
      </c>
      <c r="GR67" s="48">
        <v>0</v>
      </c>
      <c r="GS67" s="48">
        <v>0</v>
      </c>
      <c r="GT67" s="48">
        <v>0</v>
      </c>
      <c r="GU67" s="48">
        <v>0</v>
      </c>
      <c r="GV67" s="48">
        <v>0</v>
      </c>
      <c r="GW67" s="48">
        <v>0</v>
      </c>
      <c r="GX67" s="48">
        <v>0</v>
      </c>
      <c r="GY67" s="48">
        <v>0</v>
      </c>
    </row>
    <row r="68" spans="1:207" x14ac:dyDescent="0.25">
      <c r="A68" s="3" t="s">
        <v>7</v>
      </c>
      <c r="B68" s="34" t="s">
        <v>21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38"/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0</v>
      </c>
      <c r="Y68" s="43">
        <v>0</v>
      </c>
      <c r="Z68" s="43">
        <v>0</v>
      </c>
      <c r="AA68" s="38"/>
      <c r="AB68" s="43">
        <v>0</v>
      </c>
      <c r="AC68" s="48">
        <v>0</v>
      </c>
      <c r="AD68" s="48">
        <v>0</v>
      </c>
      <c r="AE68" s="48">
        <v>0</v>
      </c>
      <c r="AF68" s="48">
        <v>0</v>
      </c>
      <c r="AG68" s="48">
        <v>5</v>
      </c>
      <c r="AH68" s="48">
        <v>0</v>
      </c>
      <c r="AI68" s="48">
        <v>0</v>
      </c>
      <c r="AJ68" s="48">
        <v>0</v>
      </c>
      <c r="AK68" s="48">
        <v>0</v>
      </c>
      <c r="AL68" s="48">
        <v>0</v>
      </c>
      <c r="AM68" s="48">
        <v>0</v>
      </c>
      <c r="AN68" s="38"/>
      <c r="AO68" s="48">
        <v>0</v>
      </c>
      <c r="AP68" s="48">
        <v>0</v>
      </c>
      <c r="AQ68" s="48">
        <v>0</v>
      </c>
      <c r="AR68" s="48">
        <v>0</v>
      </c>
      <c r="AS68" s="48">
        <v>0</v>
      </c>
      <c r="AT68" s="48">
        <v>0</v>
      </c>
      <c r="AU68" s="48">
        <v>0</v>
      </c>
      <c r="AV68" s="48">
        <v>0</v>
      </c>
      <c r="AW68" s="48">
        <v>0</v>
      </c>
      <c r="AX68" s="48">
        <v>0</v>
      </c>
      <c r="AY68" s="48">
        <v>0</v>
      </c>
      <c r="AZ68" s="48">
        <v>0</v>
      </c>
      <c r="BA68" s="38"/>
      <c r="BB68" s="20">
        <v>0</v>
      </c>
      <c r="BC68" s="48">
        <v>0</v>
      </c>
      <c r="BD68" s="48">
        <v>0</v>
      </c>
      <c r="BE68" s="48">
        <v>0</v>
      </c>
      <c r="BF68" s="48">
        <v>0</v>
      </c>
      <c r="BG68" s="48">
        <v>0</v>
      </c>
      <c r="BH68" s="48">
        <v>0</v>
      </c>
      <c r="BI68" s="48">
        <v>0</v>
      </c>
      <c r="BJ68" s="48">
        <v>0</v>
      </c>
      <c r="BK68" s="48">
        <v>0</v>
      </c>
      <c r="BL68" s="48">
        <v>0</v>
      </c>
      <c r="BM68" s="48">
        <v>0</v>
      </c>
      <c r="BN68" s="38"/>
      <c r="BO68" s="20">
        <v>0</v>
      </c>
      <c r="BP68" s="48">
        <v>0</v>
      </c>
      <c r="BQ68" s="48">
        <v>0</v>
      </c>
      <c r="BR68" s="48">
        <v>0</v>
      </c>
      <c r="BS68" s="48">
        <v>0</v>
      </c>
      <c r="BT68" s="48">
        <v>0</v>
      </c>
      <c r="BU68" s="48">
        <v>0</v>
      </c>
      <c r="BV68" s="48">
        <v>0</v>
      </c>
      <c r="BW68" s="48">
        <v>0</v>
      </c>
      <c r="BX68" s="48">
        <v>0</v>
      </c>
      <c r="BY68" s="48">
        <v>0</v>
      </c>
      <c r="BZ68" s="48">
        <v>0</v>
      </c>
      <c r="CA68" s="38"/>
      <c r="CB68" s="20">
        <v>0</v>
      </c>
      <c r="CC68" s="48">
        <v>0</v>
      </c>
      <c r="CD68" s="48">
        <v>0</v>
      </c>
      <c r="CE68" s="48">
        <v>0</v>
      </c>
      <c r="CF68" s="48">
        <v>0</v>
      </c>
      <c r="CG68" s="48">
        <v>0</v>
      </c>
      <c r="CH68" s="48">
        <v>0</v>
      </c>
      <c r="CI68" s="48">
        <v>0</v>
      </c>
      <c r="CJ68" s="48">
        <v>0</v>
      </c>
      <c r="CK68" s="48">
        <v>0</v>
      </c>
      <c r="CL68" s="48">
        <v>0</v>
      </c>
      <c r="CM68" s="48">
        <v>0</v>
      </c>
      <c r="CN68" s="38"/>
      <c r="CO68" s="48">
        <v>0</v>
      </c>
      <c r="CP68" s="48">
        <v>0</v>
      </c>
      <c r="CQ68" s="48">
        <v>0</v>
      </c>
      <c r="CR68" s="48">
        <v>0</v>
      </c>
      <c r="CS68" s="48">
        <v>0</v>
      </c>
      <c r="CT68" s="48">
        <v>0</v>
      </c>
      <c r="CU68" s="48">
        <v>0</v>
      </c>
      <c r="CV68" s="48">
        <v>0</v>
      </c>
      <c r="CW68" s="48">
        <v>0</v>
      </c>
      <c r="CX68" s="48">
        <v>0</v>
      </c>
      <c r="CY68" s="48">
        <v>0</v>
      </c>
      <c r="CZ68" s="48">
        <v>0</v>
      </c>
      <c r="DA68" s="38"/>
      <c r="DB68" s="48">
        <v>0</v>
      </c>
      <c r="DC68" s="48">
        <v>0</v>
      </c>
      <c r="DD68" s="48">
        <v>0</v>
      </c>
      <c r="DE68" s="48">
        <v>0</v>
      </c>
      <c r="DF68" s="48">
        <v>0</v>
      </c>
      <c r="DG68" s="48">
        <v>1</v>
      </c>
      <c r="DH68" s="48">
        <v>1</v>
      </c>
      <c r="DI68" s="48">
        <v>1</v>
      </c>
      <c r="DJ68" s="48">
        <v>1</v>
      </c>
      <c r="DK68" s="48">
        <v>1</v>
      </c>
      <c r="DL68" s="48">
        <v>0</v>
      </c>
      <c r="DM68" s="48">
        <v>0</v>
      </c>
      <c r="DN68" s="38"/>
      <c r="DO68" s="48">
        <v>0</v>
      </c>
      <c r="DP68" s="48">
        <v>0</v>
      </c>
      <c r="DQ68" s="48">
        <v>0</v>
      </c>
      <c r="DR68" s="48">
        <v>0</v>
      </c>
      <c r="DS68" s="48">
        <v>0</v>
      </c>
      <c r="DT68" s="48">
        <v>0</v>
      </c>
      <c r="DU68" s="48">
        <v>0</v>
      </c>
      <c r="DV68" s="48">
        <v>0</v>
      </c>
      <c r="DW68" s="48">
        <v>0</v>
      </c>
      <c r="DX68" s="48">
        <v>0</v>
      </c>
      <c r="DY68" s="48">
        <v>0</v>
      </c>
      <c r="DZ68" s="48">
        <v>0</v>
      </c>
      <c r="EA68" s="38"/>
      <c r="EB68" s="48">
        <v>0</v>
      </c>
      <c r="EC68" s="48">
        <v>0</v>
      </c>
      <c r="ED68" s="48">
        <v>0</v>
      </c>
      <c r="EE68" s="48">
        <v>0</v>
      </c>
      <c r="EF68" s="48">
        <v>0</v>
      </c>
      <c r="EG68" s="48">
        <v>0</v>
      </c>
      <c r="EH68" s="48">
        <v>0</v>
      </c>
      <c r="EI68" s="48">
        <v>0</v>
      </c>
      <c r="EJ68" s="48">
        <v>0</v>
      </c>
      <c r="EK68" s="48">
        <v>0</v>
      </c>
      <c r="EL68" s="48">
        <v>0</v>
      </c>
      <c r="EM68" s="48">
        <v>0</v>
      </c>
      <c r="EN68" s="38"/>
      <c r="EO68" s="48">
        <v>0</v>
      </c>
      <c r="EP68" s="48">
        <v>0</v>
      </c>
      <c r="EQ68" s="48">
        <v>0</v>
      </c>
      <c r="ER68" s="48">
        <v>0</v>
      </c>
      <c r="ES68" s="48">
        <v>0</v>
      </c>
      <c r="ET68" s="48">
        <v>0</v>
      </c>
      <c r="EU68" s="48">
        <v>0</v>
      </c>
      <c r="EV68" s="48">
        <v>0</v>
      </c>
      <c r="EW68" s="48">
        <v>0</v>
      </c>
      <c r="EX68" s="48">
        <v>0</v>
      </c>
      <c r="EY68" s="48">
        <v>0</v>
      </c>
      <c r="EZ68" s="48">
        <v>0</v>
      </c>
      <c r="FA68" s="38"/>
      <c r="FB68" s="48">
        <v>0</v>
      </c>
      <c r="FC68" s="48">
        <v>0</v>
      </c>
      <c r="FD68" s="48">
        <v>0</v>
      </c>
      <c r="FE68" s="48">
        <v>0</v>
      </c>
      <c r="FF68" s="48">
        <v>0</v>
      </c>
      <c r="FG68" s="48">
        <v>0</v>
      </c>
      <c r="FH68" s="48">
        <v>0</v>
      </c>
      <c r="FI68" s="48">
        <v>0</v>
      </c>
      <c r="FJ68" s="48">
        <v>0</v>
      </c>
      <c r="FK68" s="48">
        <v>0</v>
      </c>
      <c r="FL68" s="48">
        <v>0</v>
      </c>
      <c r="FM68" s="48">
        <v>0</v>
      </c>
      <c r="FN68" s="38"/>
      <c r="FO68" s="48">
        <v>0</v>
      </c>
      <c r="FP68" s="48">
        <v>0</v>
      </c>
      <c r="FQ68" s="48">
        <v>0</v>
      </c>
      <c r="FR68" s="48">
        <v>0</v>
      </c>
      <c r="FS68" s="48">
        <v>0</v>
      </c>
      <c r="FT68" s="48">
        <v>0</v>
      </c>
      <c r="FU68" s="48">
        <v>0</v>
      </c>
      <c r="FV68" s="48">
        <v>0</v>
      </c>
      <c r="FW68" s="48">
        <v>0</v>
      </c>
      <c r="FX68" s="48">
        <v>0</v>
      </c>
      <c r="FY68" s="48">
        <v>0</v>
      </c>
      <c r="FZ68" s="48">
        <v>0</v>
      </c>
      <c r="GA68" s="38"/>
      <c r="GB68" s="48">
        <v>0</v>
      </c>
      <c r="GC68" s="48">
        <v>0</v>
      </c>
      <c r="GD68" s="48">
        <v>0</v>
      </c>
      <c r="GE68" s="48">
        <v>0</v>
      </c>
      <c r="GF68" s="48">
        <v>0</v>
      </c>
      <c r="GG68" s="48">
        <v>0</v>
      </c>
      <c r="GH68" s="48">
        <v>0</v>
      </c>
      <c r="GI68" s="48">
        <v>0</v>
      </c>
      <c r="GJ68" s="48">
        <v>0</v>
      </c>
      <c r="GK68" s="48">
        <v>0</v>
      </c>
      <c r="GL68" s="48">
        <v>0</v>
      </c>
      <c r="GM68" s="48">
        <v>0</v>
      </c>
      <c r="GN68" s="38"/>
      <c r="GO68" s="48">
        <v>0</v>
      </c>
      <c r="GP68" s="48">
        <v>0</v>
      </c>
      <c r="GQ68" s="48">
        <v>0</v>
      </c>
      <c r="GR68" s="48">
        <v>0</v>
      </c>
      <c r="GS68" s="48">
        <v>0</v>
      </c>
      <c r="GT68" s="48">
        <v>0</v>
      </c>
      <c r="GU68" s="48">
        <v>0</v>
      </c>
      <c r="GV68" s="48">
        <v>0</v>
      </c>
      <c r="GW68" s="48">
        <v>0</v>
      </c>
      <c r="GX68" s="48">
        <v>0</v>
      </c>
      <c r="GY68" s="48">
        <v>0</v>
      </c>
    </row>
    <row r="69" spans="1:207" x14ac:dyDescent="0.25">
      <c r="A69" s="4" t="s">
        <v>8</v>
      </c>
      <c r="B69" s="33" t="s">
        <v>21</v>
      </c>
      <c r="C69" s="45">
        <f>SUM(C70:C74)</f>
        <v>0</v>
      </c>
      <c r="D69" s="45">
        <f t="shared" ref="D69:M69" si="245">SUM(D70:D74)</f>
        <v>0</v>
      </c>
      <c r="E69" s="45">
        <f t="shared" si="245"/>
        <v>0</v>
      </c>
      <c r="F69" s="45">
        <f t="shared" si="245"/>
        <v>0</v>
      </c>
      <c r="G69" s="45">
        <f t="shared" si="245"/>
        <v>0</v>
      </c>
      <c r="H69" s="45">
        <f t="shared" si="245"/>
        <v>0</v>
      </c>
      <c r="I69" s="45">
        <f t="shared" si="245"/>
        <v>0</v>
      </c>
      <c r="J69" s="45">
        <f t="shared" si="245"/>
        <v>0</v>
      </c>
      <c r="K69" s="45">
        <f t="shared" si="245"/>
        <v>0</v>
      </c>
      <c r="L69" s="45">
        <f t="shared" si="245"/>
        <v>0</v>
      </c>
      <c r="M69" s="45">
        <f t="shared" si="245"/>
        <v>0</v>
      </c>
      <c r="N69" s="38"/>
      <c r="O69" s="45">
        <f>SUM(O70:O74)</f>
        <v>0</v>
      </c>
      <c r="P69" s="45">
        <f t="shared" ref="P69:Z69" si="246">SUM(P70:P74)</f>
        <v>0</v>
      </c>
      <c r="Q69" s="45">
        <f t="shared" si="246"/>
        <v>0</v>
      </c>
      <c r="R69" s="45">
        <f t="shared" si="246"/>
        <v>0</v>
      </c>
      <c r="S69" s="45">
        <f t="shared" si="246"/>
        <v>0</v>
      </c>
      <c r="T69" s="45">
        <f t="shared" si="246"/>
        <v>0</v>
      </c>
      <c r="U69" s="45">
        <f t="shared" si="246"/>
        <v>0</v>
      </c>
      <c r="V69" s="45">
        <f t="shared" si="246"/>
        <v>10</v>
      </c>
      <c r="W69" s="45">
        <f t="shared" si="246"/>
        <v>5</v>
      </c>
      <c r="X69" s="45">
        <f t="shared" si="246"/>
        <v>0</v>
      </c>
      <c r="Y69" s="45">
        <f t="shared" si="246"/>
        <v>104</v>
      </c>
      <c r="Z69" s="45">
        <f t="shared" si="246"/>
        <v>61</v>
      </c>
      <c r="AA69" s="38"/>
      <c r="AB69" s="45">
        <f>+AB70+AB71+AB72+AB73+AB74</f>
        <v>30</v>
      </c>
      <c r="AC69" s="46">
        <f>SUM(AC70:AC74)</f>
        <v>0</v>
      </c>
      <c r="AD69" s="46">
        <f t="shared" ref="AD69:AM69" si="247">SUM(AD70:AD74)</f>
        <v>9</v>
      </c>
      <c r="AE69" s="46">
        <f t="shared" si="247"/>
        <v>52</v>
      </c>
      <c r="AF69" s="46">
        <f t="shared" si="247"/>
        <v>50</v>
      </c>
      <c r="AG69" s="46">
        <f t="shared" si="247"/>
        <v>20</v>
      </c>
      <c r="AH69" s="46">
        <f t="shared" si="247"/>
        <v>0</v>
      </c>
      <c r="AI69" s="46">
        <f t="shared" si="247"/>
        <v>34</v>
      </c>
      <c r="AJ69" s="46">
        <f t="shared" si="247"/>
        <v>111</v>
      </c>
      <c r="AK69" s="46">
        <f t="shared" si="247"/>
        <v>10</v>
      </c>
      <c r="AL69" s="46">
        <f t="shared" si="247"/>
        <v>0</v>
      </c>
      <c r="AM69" s="46">
        <f t="shared" si="247"/>
        <v>0</v>
      </c>
      <c r="AN69" s="38"/>
      <c r="AO69" s="46">
        <f>SUM(AO70:AO74)</f>
        <v>0</v>
      </c>
      <c r="AP69" s="46">
        <f t="shared" ref="AP69:AZ69" si="248">SUM(AP70:AP74)</f>
        <v>0</v>
      </c>
      <c r="AQ69" s="46">
        <f t="shared" si="248"/>
        <v>0</v>
      </c>
      <c r="AR69" s="46">
        <f t="shared" si="248"/>
        <v>0</v>
      </c>
      <c r="AS69" s="46">
        <f t="shared" si="248"/>
        <v>6</v>
      </c>
      <c r="AT69" s="46">
        <f t="shared" si="248"/>
        <v>0</v>
      </c>
      <c r="AU69" s="46">
        <f t="shared" si="248"/>
        <v>16</v>
      </c>
      <c r="AV69" s="46">
        <f t="shared" si="248"/>
        <v>0</v>
      </c>
      <c r="AW69" s="46">
        <f t="shared" si="248"/>
        <v>0</v>
      </c>
      <c r="AX69" s="46">
        <f t="shared" si="248"/>
        <v>0</v>
      </c>
      <c r="AY69" s="46">
        <f t="shared" si="248"/>
        <v>0</v>
      </c>
      <c r="AZ69" s="46">
        <f t="shared" si="248"/>
        <v>0</v>
      </c>
      <c r="BA69" s="38"/>
      <c r="BB69" s="50">
        <f>SUM(BB70:BB74)</f>
        <v>0</v>
      </c>
      <c r="BC69" s="46">
        <f t="shared" ref="BC69:BM69" si="249">SUM(BC70:BC74)</f>
        <v>0</v>
      </c>
      <c r="BD69" s="46">
        <f t="shared" si="249"/>
        <v>0</v>
      </c>
      <c r="BE69" s="46">
        <f t="shared" si="249"/>
        <v>0</v>
      </c>
      <c r="BF69" s="46">
        <f t="shared" si="249"/>
        <v>0</v>
      </c>
      <c r="BG69" s="46">
        <f t="shared" si="249"/>
        <v>0</v>
      </c>
      <c r="BH69" s="46">
        <f t="shared" si="249"/>
        <v>0</v>
      </c>
      <c r="BI69" s="46">
        <f t="shared" si="249"/>
        <v>0</v>
      </c>
      <c r="BJ69" s="46">
        <f t="shared" si="249"/>
        <v>30</v>
      </c>
      <c r="BK69" s="46">
        <f t="shared" si="249"/>
        <v>0</v>
      </c>
      <c r="BL69" s="46">
        <f t="shared" si="249"/>
        <v>0</v>
      </c>
      <c r="BM69" s="46">
        <f t="shared" si="249"/>
        <v>0</v>
      </c>
      <c r="BN69" s="38"/>
      <c r="BO69" s="50">
        <f>SUM(BO70:BO74)</f>
        <v>0</v>
      </c>
      <c r="BP69" s="46">
        <f t="shared" ref="BP69:BZ69" si="250">SUM(BP70:BP74)</f>
        <v>0</v>
      </c>
      <c r="BQ69" s="46">
        <f t="shared" si="250"/>
        <v>0</v>
      </c>
      <c r="BR69" s="46">
        <f t="shared" si="250"/>
        <v>0</v>
      </c>
      <c r="BS69" s="46">
        <f t="shared" si="250"/>
        <v>0</v>
      </c>
      <c r="BT69" s="46">
        <f t="shared" si="250"/>
        <v>0</v>
      </c>
      <c r="BU69" s="46">
        <f t="shared" si="250"/>
        <v>0</v>
      </c>
      <c r="BV69" s="46">
        <f t="shared" si="250"/>
        <v>0</v>
      </c>
      <c r="BW69" s="46">
        <f t="shared" si="250"/>
        <v>0</v>
      </c>
      <c r="BX69" s="46">
        <f t="shared" si="250"/>
        <v>0</v>
      </c>
      <c r="BY69" s="46">
        <f t="shared" si="250"/>
        <v>0</v>
      </c>
      <c r="BZ69" s="46">
        <f t="shared" si="250"/>
        <v>0</v>
      </c>
      <c r="CA69" s="38"/>
      <c r="CB69" s="50">
        <f>SUM(CB70:CB74)</f>
        <v>0</v>
      </c>
      <c r="CC69" s="46">
        <f t="shared" ref="CC69:CM69" si="251">SUM(CC70:CC74)</f>
        <v>40</v>
      </c>
      <c r="CD69" s="46">
        <f t="shared" si="251"/>
        <v>0</v>
      </c>
      <c r="CE69" s="46">
        <f t="shared" si="251"/>
        <v>38</v>
      </c>
      <c r="CF69" s="46">
        <f t="shared" si="251"/>
        <v>0</v>
      </c>
      <c r="CG69" s="46">
        <f t="shared" si="251"/>
        <v>5</v>
      </c>
      <c r="CH69" s="46">
        <f t="shared" si="251"/>
        <v>0</v>
      </c>
      <c r="CI69" s="46">
        <f t="shared" si="251"/>
        <v>0</v>
      </c>
      <c r="CJ69" s="46">
        <f t="shared" si="251"/>
        <v>0</v>
      </c>
      <c r="CK69" s="46">
        <f t="shared" si="251"/>
        <v>0</v>
      </c>
      <c r="CL69" s="46">
        <f t="shared" si="251"/>
        <v>8</v>
      </c>
      <c r="CM69" s="46">
        <f t="shared" si="251"/>
        <v>2</v>
      </c>
      <c r="CN69" s="38"/>
      <c r="CO69" s="46">
        <f t="shared" ref="CO69:CZ69" si="252">SUM(CO70:CO74)</f>
        <v>1</v>
      </c>
      <c r="CP69" s="46">
        <f>SUM(CP70:CP74)</f>
        <v>1</v>
      </c>
      <c r="CQ69" s="46">
        <f>SUM(CQ70:CQ74)</f>
        <v>0</v>
      </c>
      <c r="CR69" s="46">
        <f>SUM(CR70:CR74)</f>
        <v>1</v>
      </c>
      <c r="CS69" s="46">
        <f>SUM(CS70:CS74)</f>
        <v>0</v>
      </c>
      <c r="CT69" s="46">
        <f t="shared" ref="CT69:CY69" si="253">SUM(CT70:CT74)</f>
        <v>0</v>
      </c>
      <c r="CU69" s="46">
        <f t="shared" si="253"/>
        <v>60</v>
      </c>
      <c r="CV69" s="46">
        <f t="shared" si="253"/>
        <v>0</v>
      </c>
      <c r="CW69" s="46">
        <f t="shared" si="253"/>
        <v>0</v>
      </c>
      <c r="CX69" s="46">
        <f t="shared" si="253"/>
        <v>0</v>
      </c>
      <c r="CY69" s="46">
        <f t="shared" si="253"/>
        <v>0</v>
      </c>
      <c r="CZ69" s="46">
        <f>SUM(CZ70:CZ74)</f>
        <v>0</v>
      </c>
      <c r="DA69" s="38"/>
      <c r="DB69" s="46">
        <f t="shared" ref="DB69:DM69" si="254">SUM(DB70:DB74)</f>
        <v>0</v>
      </c>
      <c r="DC69" s="46">
        <f t="shared" si="254"/>
        <v>0</v>
      </c>
      <c r="DD69" s="46">
        <f t="shared" si="254"/>
        <v>0</v>
      </c>
      <c r="DE69" s="46">
        <f t="shared" si="254"/>
        <v>1</v>
      </c>
      <c r="DF69" s="46">
        <f t="shared" si="254"/>
        <v>0</v>
      </c>
      <c r="DG69" s="46">
        <f t="shared" si="254"/>
        <v>0</v>
      </c>
      <c r="DH69" s="46">
        <f t="shared" si="254"/>
        <v>50</v>
      </c>
      <c r="DI69" s="46">
        <f t="shared" si="254"/>
        <v>34</v>
      </c>
      <c r="DJ69" s="46">
        <f t="shared" si="254"/>
        <v>0</v>
      </c>
      <c r="DK69" s="46">
        <f t="shared" si="254"/>
        <v>0</v>
      </c>
      <c r="DL69" s="46">
        <f t="shared" si="254"/>
        <v>0</v>
      </c>
      <c r="DM69" s="46">
        <f t="shared" si="254"/>
        <v>1</v>
      </c>
      <c r="DN69" s="38"/>
      <c r="DO69" s="46">
        <f t="shared" ref="DO69:DZ69" si="255">SUM(DO70:DO74)</f>
        <v>1</v>
      </c>
      <c r="DP69" s="46">
        <f t="shared" si="255"/>
        <v>0</v>
      </c>
      <c r="DQ69" s="46">
        <f t="shared" si="255"/>
        <v>0</v>
      </c>
      <c r="DR69" s="46">
        <f t="shared" si="255"/>
        <v>120</v>
      </c>
      <c r="DS69" s="46">
        <f t="shared" si="255"/>
        <v>69</v>
      </c>
      <c r="DT69" s="46">
        <f t="shared" si="255"/>
        <v>0</v>
      </c>
      <c r="DU69" s="46">
        <f t="shared" si="255"/>
        <v>0</v>
      </c>
      <c r="DV69" s="46">
        <f t="shared" si="255"/>
        <v>0</v>
      </c>
      <c r="DW69" s="46">
        <f t="shared" si="255"/>
        <v>0</v>
      </c>
      <c r="DX69" s="46">
        <f t="shared" si="255"/>
        <v>0</v>
      </c>
      <c r="DY69" s="46">
        <f t="shared" si="255"/>
        <v>0</v>
      </c>
      <c r="DZ69" s="46">
        <f t="shared" si="255"/>
        <v>0</v>
      </c>
      <c r="EA69" s="38"/>
      <c r="EB69" s="46">
        <f t="shared" ref="EB69:EM69" si="256">SUM(EB70:EB74)</f>
        <v>0</v>
      </c>
      <c r="EC69" s="46">
        <f t="shared" si="256"/>
        <v>0</v>
      </c>
      <c r="ED69" s="46">
        <f t="shared" si="256"/>
        <v>0</v>
      </c>
      <c r="EE69" s="46">
        <f t="shared" si="256"/>
        <v>175</v>
      </c>
      <c r="EF69" s="46">
        <f t="shared" si="256"/>
        <v>250</v>
      </c>
      <c r="EG69" s="46">
        <f t="shared" si="256"/>
        <v>0</v>
      </c>
      <c r="EH69" s="46">
        <f t="shared" si="256"/>
        <v>0</v>
      </c>
      <c r="EI69" s="46">
        <f t="shared" si="256"/>
        <v>0</v>
      </c>
      <c r="EJ69" s="46">
        <f t="shared" si="256"/>
        <v>0</v>
      </c>
      <c r="EK69" s="46">
        <f t="shared" si="256"/>
        <v>220</v>
      </c>
      <c r="EL69" s="46">
        <f t="shared" si="256"/>
        <v>24</v>
      </c>
      <c r="EM69" s="46">
        <f t="shared" si="256"/>
        <v>10</v>
      </c>
      <c r="EN69" s="38"/>
      <c r="EO69" s="46">
        <f t="shared" ref="EO69:EZ69" si="257">SUM(EO70:EO74)</f>
        <v>0</v>
      </c>
      <c r="EP69" s="46">
        <f t="shared" si="257"/>
        <v>150</v>
      </c>
      <c r="EQ69" s="46">
        <f t="shared" si="257"/>
        <v>570</v>
      </c>
      <c r="ER69" s="46">
        <f>SUM(ER70:ER74)</f>
        <v>0</v>
      </c>
      <c r="ES69" s="46">
        <f>SUM(ES70:ES74)</f>
        <v>0</v>
      </c>
      <c r="ET69" s="46">
        <f t="shared" si="257"/>
        <v>429</v>
      </c>
      <c r="EU69" s="46">
        <f t="shared" si="257"/>
        <v>1333</v>
      </c>
      <c r="EV69" s="46">
        <f t="shared" si="257"/>
        <v>0</v>
      </c>
      <c r="EW69" s="46">
        <f t="shared" si="257"/>
        <v>0</v>
      </c>
      <c r="EX69" s="46">
        <f t="shared" si="257"/>
        <v>0</v>
      </c>
      <c r="EY69" s="46">
        <f t="shared" si="257"/>
        <v>0</v>
      </c>
      <c r="EZ69" s="46">
        <f t="shared" si="257"/>
        <v>1195</v>
      </c>
      <c r="FA69" s="38"/>
      <c r="FB69" s="46">
        <f t="shared" ref="FB69:FM69" si="258">SUM(FB70:FB74)</f>
        <v>0</v>
      </c>
      <c r="FC69" s="46">
        <f t="shared" si="258"/>
        <v>750</v>
      </c>
      <c r="FD69" s="46">
        <f t="shared" si="258"/>
        <v>0</v>
      </c>
      <c r="FE69" s="46">
        <f t="shared" si="258"/>
        <v>0</v>
      </c>
      <c r="FF69" s="46">
        <f t="shared" si="258"/>
        <v>1</v>
      </c>
      <c r="FG69" s="46">
        <f t="shared" si="258"/>
        <v>0</v>
      </c>
      <c r="FH69" s="46">
        <f t="shared" si="258"/>
        <v>0</v>
      </c>
      <c r="FI69" s="46">
        <f t="shared" si="258"/>
        <v>0</v>
      </c>
      <c r="FJ69" s="46">
        <f t="shared" si="258"/>
        <v>0</v>
      </c>
      <c r="FK69" s="46">
        <f t="shared" si="258"/>
        <v>0</v>
      </c>
      <c r="FL69" s="46">
        <f t="shared" si="258"/>
        <v>0</v>
      </c>
      <c r="FM69" s="46">
        <f t="shared" si="258"/>
        <v>0</v>
      </c>
      <c r="FN69" s="38"/>
      <c r="FO69" s="46">
        <f t="shared" ref="FO69:FZ69" si="259">SUM(FO70:FO74)</f>
        <v>50</v>
      </c>
      <c r="FP69" s="46">
        <f t="shared" si="259"/>
        <v>0</v>
      </c>
      <c r="FQ69" s="46">
        <f t="shared" si="259"/>
        <v>74</v>
      </c>
      <c r="FR69" s="46">
        <f t="shared" si="259"/>
        <v>0</v>
      </c>
      <c r="FS69" s="46">
        <f t="shared" si="259"/>
        <v>0</v>
      </c>
      <c r="FT69" s="46">
        <f t="shared" si="259"/>
        <v>0</v>
      </c>
      <c r="FU69" s="46">
        <f t="shared" si="259"/>
        <v>0</v>
      </c>
      <c r="FV69" s="46">
        <f t="shared" si="259"/>
        <v>0</v>
      </c>
      <c r="FW69" s="46">
        <f t="shared" si="259"/>
        <v>0</v>
      </c>
      <c r="FX69" s="46">
        <f t="shared" si="259"/>
        <v>0</v>
      </c>
      <c r="FY69" s="46">
        <f t="shared" si="259"/>
        <v>0</v>
      </c>
      <c r="FZ69" s="46">
        <f t="shared" si="259"/>
        <v>0</v>
      </c>
      <c r="GA69" s="38"/>
      <c r="GB69" s="46">
        <f t="shared" ref="GB69:GM69" si="260">SUM(GB70:GB74)</f>
        <v>0</v>
      </c>
      <c r="GC69" s="46">
        <f t="shared" si="260"/>
        <v>0</v>
      </c>
      <c r="GD69" s="46">
        <f t="shared" si="260"/>
        <v>0</v>
      </c>
      <c r="GE69" s="46">
        <f t="shared" si="260"/>
        <v>0</v>
      </c>
      <c r="GF69" s="46">
        <f t="shared" si="260"/>
        <v>0</v>
      </c>
      <c r="GG69" s="46">
        <f t="shared" si="260"/>
        <v>0</v>
      </c>
      <c r="GH69" s="46">
        <f t="shared" si="260"/>
        <v>0</v>
      </c>
      <c r="GI69" s="46">
        <f t="shared" si="260"/>
        <v>0</v>
      </c>
      <c r="GJ69" s="46">
        <f t="shared" si="260"/>
        <v>0</v>
      </c>
      <c r="GK69" s="46">
        <f t="shared" si="260"/>
        <v>0</v>
      </c>
      <c r="GL69" s="46">
        <f t="shared" si="260"/>
        <v>0</v>
      </c>
      <c r="GM69" s="46">
        <f t="shared" si="260"/>
        <v>0</v>
      </c>
      <c r="GN69" s="38"/>
      <c r="GO69" s="46">
        <f t="shared" ref="GO69:GY69" si="261">SUM(GO70:GO74)</f>
        <v>0</v>
      </c>
      <c r="GP69" s="46">
        <f t="shared" si="261"/>
        <v>0</v>
      </c>
      <c r="GQ69" s="46">
        <f t="shared" si="261"/>
        <v>0</v>
      </c>
      <c r="GR69" s="46">
        <f t="shared" si="261"/>
        <v>0</v>
      </c>
      <c r="GS69" s="46">
        <f t="shared" si="261"/>
        <v>0</v>
      </c>
      <c r="GT69" s="46">
        <f t="shared" si="261"/>
        <v>0</v>
      </c>
      <c r="GU69" s="46">
        <f t="shared" si="261"/>
        <v>0</v>
      </c>
      <c r="GV69" s="46">
        <f t="shared" si="261"/>
        <v>0</v>
      </c>
      <c r="GW69" s="46">
        <f t="shared" si="261"/>
        <v>7</v>
      </c>
      <c r="GX69" s="46">
        <f t="shared" si="261"/>
        <v>60</v>
      </c>
      <c r="GY69" s="46">
        <f t="shared" si="261"/>
        <v>0</v>
      </c>
    </row>
    <row r="70" spans="1:207" x14ac:dyDescent="0.25">
      <c r="A70" s="3" t="s">
        <v>9</v>
      </c>
      <c r="B70" s="34" t="s">
        <v>21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38"/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0</v>
      </c>
      <c r="Y70" s="43">
        <v>0</v>
      </c>
      <c r="Z70" s="43">
        <v>0</v>
      </c>
      <c r="AA70" s="38"/>
      <c r="AB70" s="43">
        <v>0</v>
      </c>
      <c r="AC70" s="48">
        <v>0</v>
      </c>
      <c r="AD70" s="48">
        <v>0</v>
      </c>
      <c r="AE70" s="48">
        <v>0</v>
      </c>
      <c r="AF70" s="48">
        <v>0</v>
      </c>
      <c r="AG70" s="48">
        <v>0</v>
      </c>
      <c r="AH70" s="48">
        <v>0</v>
      </c>
      <c r="AI70" s="48">
        <v>0</v>
      </c>
      <c r="AJ70" s="48">
        <v>0</v>
      </c>
      <c r="AK70" s="48">
        <v>0</v>
      </c>
      <c r="AL70" s="48">
        <v>0</v>
      </c>
      <c r="AM70" s="48">
        <v>0</v>
      </c>
      <c r="AN70" s="38"/>
      <c r="AO70" s="48">
        <v>0</v>
      </c>
      <c r="AP70" s="48">
        <v>0</v>
      </c>
      <c r="AQ70" s="48">
        <v>0</v>
      </c>
      <c r="AR70" s="48">
        <v>0</v>
      </c>
      <c r="AS70" s="48">
        <v>0</v>
      </c>
      <c r="AT70" s="48">
        <v>0</v>
      </c>
      <c r="AU70" s="48">
        <v>0</v>
      </c>
      <c r="AV70" s="48">
        <v>0</v>
      </c>
      <c r="AW70" s="48">
        <v>0</v>
      </c>
      <c r="AX70" s="48">
        <v>0</v>
      </c>
      <c r="AY70" s="48">
        <v>0</v>
      </c>
      <c r="AZ70" s="48">
        <v>0</v>
      </c>
      <c r="BA70" s="38"/>
      <c r="BB70" s="20">
        <v>0</v>
      </c>
      <c r="BC70" s="48">
        <v>0</v>
      </c>
      <c r="BD70" s="48">
        <v>0</v>
      </c>
      <c r="BE70" s="48">
        <v>0</v>
      </c>
      <c r="BF70" s="48">
        <v>0</v>
      </c>
      <c r="BG70" s="48">
        <v>0</v>
      </c>
      <c r="BH70" s="48">
        <v>0</v>
      </c>
      <c r="BI70" s="48">
        <v>0</v>
      </c>
      <c r="BJ70" s="48">
        <v>0</v>
      </c>
      <c r="BK70" s="48">
        <v>0</v>
      </c>
      <c r="BL70" s="48">
        <v>0</v>
      </c>
      <c r="BM70" s="48">
        <v>0</v>
      </c>
      <c r="BN70" s="38"/>
      <c r="BO70" s="20">
        <v>0</v>
      </c>
      <c r="BP70" s="48">
        <v>0</v>
      </c>
      <c r="BQ70" s="48">
        <v>0</v>
      </c>
      <c r="BR70" s="48">
        <v>0</v>
      </c>
      <c r="BS70" s="48">
        <v>0</v>
      </c>
      <c r="BT70" s="48">
        <v>0</v>
      </c>
      <c r="BU70" s="48">
        <v>0</v>
      </c>
      <c r="BV70" s="48">
        <v>0</v>
      </c>
      <c r="BW70" s="48">
        <v>0</v>
      </c>
      <c r="BX70" s="48">
        <v>0</v>
      </c>
      <c r="BY70" s="48">
        <v>0</v>
      </c>
      <c r="BZ70" s="48">
        <v>0</v>
      </c>
      <c r="CA70" s="38"/>
      <c r="CB70" s="20">
        <v>0</v>
      </c>
      <c r="CC70" s="48">
        <v>0</v>
      </c>
      <c r="CD70" s="48">
        <v>0</v>
      </c>
      <c r="CE70" s="48">
        <v>0</v>
      </c>
      <c r="CF70" s="48">
        <v>0</v>
      </c>
      <c r="CG70" s="48">
        <v>0</v>
      </c>
      <c r="CH70" s="48">
        <v>0</v>
      </c>
      <c r="CI70" s="48">
        <v>0</v>
      </c>
      <c r="CJ70" s="48">
        <v>0</v>
      </c>
      <c r="CK70" s="48">
        <v>0</v>
      </c>
      <c r="CL70" s="48">
        <v>0</v>
      </c>
      <c r="CM70" s="48">
        <v>0</v>
      </c>
      <c r="CN70" s="38"/>
      <c r="CO70" s="48">
        <v>0</v>
      </c>
      <c r="CP70" s="48">
        <v>0</v>
      </c>
      <c r="CQ70" s="48">
        <v>0</v>
      </c>
      <c r="CR70" s="48">
        <v>0</v>
      </c>
      <c r="CS70" s="48">
        <v>0</v>
      </c>
      <c r="CT70" s="48">
        <v>0</v>
      </c>
      <c r="CU70" s="48">
        <v>0</v>
      </c>
      <c r="CV70" s="48">
        <v>0</v>
      </c>
      <c r="CW70" s="48">
        <v>0</v>
      </c>
      <c r="CX70" s="48">
        <v>0</v>
      </c>
      <c r="CY70" s="48">
        <v>0</v>
      </c>
      <c r="CZ70" s="48">
        <v>0</v>
      </c>
      <c r="DA70" s="38"/>
      <c r="DB70" s="48">
        <v>0</v>
      </c>
      <c r="DC70" s="48">
        <v>0</v>
      </c>
      <c r="DD70" s="48">
        <v>0</v>
      </c>
      <c r="DE70" s="48">
        <v>0</v>
      </c>
      <c r="DF70" s="48">
        <v>0</v>
      </c>
      <c r="DG70" s="48">
        <v>0</v>
      </c>
      <c r="DH70" s="48">
        <v>0</v>
      </c>
      <c r="DI70" s="48">
        <v>0</v>
      </c>
      <c r="DJ70" s="48">
        <v>0</v>
      </c>
      <c r="DK70" s="48">
        <v>0</v>
      </c>
      <c r="DL70" s="48">
        <v>0</v>
      </c>
      <c r="DM70" s="48">
        <v>0</v>
      </c>
      <c r="DN70" s="38"/>
      <c r="DO70" s="48">
        <v>0</v>
      </c>
      <c r="DP70" s="48">
        <v>0</v>
      </c>
      <c r="DQ70" s="48">
        <v>0</v>
      </c>
      <c r="DR70" s="48">
        <v>0</v>
      </c>
      <c r="DS70" s="48">
        <v>0</v>
      </c>
      <c r="DT70" s="48">
        <v>0</v>
      </c>
      <c r="DU70" s="48">
        <v>0</v>
      </c>
      <c r="DV70" s="48">
        <v>0</v>
      </c>
      <c r="DW70" s="48">
        <v>0</v>
      </c>
      <c r="DX70" s="48">
        <v>0</v>
      </c>
      <c r="DY70" s="48">
        <v>0</v>
      </c>
      <c r="DZ70" s="48">
        <v>0</v>
      </c>
      <c r="EA70" s="38"/>
      <c r="EB70" s="48">
        <v>0</v>
      </c>
      <c r="EC70" s="48">
        <v>0</v>
      </c>
      <c r="ED70" s="48">
        <v>0</v>
      </c>
      <c r="EE70" s="48">
        <v>0</v>
      </c>
      <c r="EF70" s="48">
        <v>0</v>
      </c>
      <c r="EG70" s="48">
        <v>0</v>
      </c>
      <c r="EH70" s="48">
        <v>0</v>
      </c>
      <c r="EI70" s="48">
        <v>0</v>
      </c>
      <c r="EJ70" s="48">
        <v>0</v>
      </c>
      <c r="EK70" s="48">
        <v>0</v>
      </c>
      <c r="EL70" s="48">
        <v>0</v>
      </c>
      <c r="EM70" s="48">
        <v>0</v>
      </c>
      <c r="EN70" s="38"/>
      <c r="EO70" s="48">
        <v>0</v>
      </c>
      <c r="EP70" s="48">
        <v>0</v>
      </c>
      <c r="EQ70" s="48">
        <v>0</v>
      </c>
      <c r="ER70" s="48">
        <v>0</v>
      </c>
      <c r="ES70" s="48">
        <v>0</v>
      </c>
      <c r="ET70" s="48">
        <v>0</v>
      </c>
      <c r="EU70" s="48">
        <v>0</v>
      </c>
      <c r="EV70" s="48">
        <v>0</v>
      </c>
      <c r="EW70" s="48">
        <v>0</v>
      </c>
      <c r="EX70" s="48">
        <v>0</v>
      </c>
      <c r="EY70" s="48">
        <v>0</v>
      </c>
      <c r="EZ70" s="48">
        <v>0</v>
      </c>
      <c r="FA70" s="38"/>
      <c r="FB70" s="48">
        <v>0</v>
      </c>
      <c r="FC70" s="48">
        <v>0</v>
      </c>
      <c r="FD70" s="48">
        <v>0</v>
      </c>
      <c r="FE70" s="48">
        <v>0</v>
      </c>
      <c r="FF70" s="48">
        <v>0</v>
      </c>
      <c r="FG70" s="48">
        <v>0</v>
      </c>
      <c r="FH70" s="48">
        <v>0</v>
      </c>
      <c r="FI70" s="48">
        <v>0</v>
      </c>
      <c r="FJ70" s="48">
        <v>0</v>
      </c>
      <c r="FK70" s="48">
        <v>0</v>
      </c>
      <c r="FL70" s="48">
        <v>0</v>
      </c>
      <c r="FM70" s="48">
        <v>0</v>
      </c>
      <c r="FN70" s="38"/>
      <c r="FO70" s="48">
        <v>0</v>
      </c>
      <c r="FP70" s="48">
        <v>0</v>
      </c>
      <c r="FQ70" s="48">
        <v>0</v>
      </c>
      <c r="FR70" s="48">
        <v>0</v>
      </c>
      <c r="FS70" s="48">
        <v>0</v>
      </c>
      <c r="FT70" s="48">
        <v>0</v>
      </c>
      <c r="FU70" s="48">
        <v>0</v>
      </c>
      <c r="FV70" s="48">
        <v>0</v>
      </c>
      <c r="FW70" s="48">
        <v>0</v>
      </c>
      <c r="FX70" s="48">
        <v>0</v>
      </c>
      <c r="FY70" s="48">
        <v>0</v>
      </c>
      <c r="FZ70" s="48">
        <v>0</v>
      </c>
      <c r="GA70" s="38"/>
      <c r="GB70" s="48">
        <v>0</v>
      </c>
      <c r="GC70" s="48">
        <v>0</v>
      </c>
      <c r="GD70" s="48">
        <v>0</v>
      </c>
      <c r="GE70" s="48">
        <v>0</v>
      </c>
      <c r="GF70" s="48">
        <v>0</v>
      </c>
      <c r="GG70" s="48">
        <v>0</v>
      </c>
      <c r="GH70" s="48">
        <v>0</v>
      </c>
      <c r="GI70" s="48">
        <v>0</v>
      </c>
      <c r="GJ70" s="48">
        <v>0</v>
      </c>
      <c r="GK70" s="48">
        <v>0</v>
      </c>
      <c r="GL70" s="48">
        <v>0</v>
      </c>
      <c r="GM70" s="48">
        <v>0</v>
      </c>
      <c r="GN70" s="38"/>
      <c r="GO70" s="48">
        <v>0</v>
      </c>
      <c r="GP70" s="48">
        <v>0</v>
      </c>
      <c r="GQ70" s="48">
        <v>0</v>
      </c>
      <c r="GR70" s="48">
        <v>0</v>
      </c>
      <c r="GS70" s="48">
        <v>0</v>
      </c>
      <c r="GT70" s="48">
        <v>0</v>
      </c>
      <c r="GU70" s="48">
        <v>0</v>
      </c>
      <c r="GV70" s="48">
        <v>0</v>
      </c>
      <c r="GW70" s="48">
        <v>0</v>
      </c>
      <c r="GX70" s="48">
        <v>0</v>
      </c>
      <c r="GY70" s="48">
        <v>0</v>
      </c>
    </row>
    <row r="71" spans="1:207" x14ac:dyDescent="0.25">
      <c r="A71" s="3" t="s">
        <v>10</v>
      </c>
      <c r="B71" s="34" t="s">
        <v>21</v>
      </c>
      <c r="C71" s="43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38"/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10</v>
      </c>
      <c r="W71" s="43">
        <v>5</v>
      </c>
      <c r="X71" s="43">
        <v>0</v>
      </c>
      <c r="Y71" s="43">
        <v>104</v>
      </c>
      <c r="Z71" s="43">
        <v>61</v>
      </c>
      <c r="AA71" s="38"/>
      <c r="AB71" s="43">
        <v>30</v>
      </c>
      <c r="AC71" s="48">
        <v>0</v>
      </c>
      <c r="AD71" s="48">
        <v>9</v>
      </c>
      <c r="AE71" s="48">
        <v>52</v>
      </c>
      <c r="AF71" s="48">
        <v>50</v>
      </c>
      <c r="AG71" s="48">
        <v>20</v>
      </c>
      <c r="AH71" s="48">
        <v>0</v>
      </c>
      <c r="AI71" s="48">
        <v>34</v>
      </c>
      <c r="AJ71" s="48">
        <v>111</v>
      </c>
      <c r="AK71" s="48">
        <v>10</v>
      </c>
      <c r="AL71" s="48">
        <v>0</v>
      </c>
      <c r="AM71" s="48">
        <v>0</v>
      </c>
      <c r="AN71" s="38"/>
      <c r="AO71" s="48">
        <v>0</v>
      </c>
      <c r="AP71" s="48">
        <v>0</v>
      </c>
      <c r="AQ71" s="48">
        <v>0</v>
      </c>
      <c r="AR71" s="48">
        <v>0</v>
      </c>
      <c r="AS71" s="48">
        <v>6</v>
      </c>
      <c r="AT71" s="48">
        <v>0</v>
      </c>
      <c r="AU71" s="48">
        <v>16</v>
      </c>
      <c r="AV71" s="48">
        <v>0</v>
      </c>
      <c r="AW71" s="48">
        <v>0</v>
      </c>
      <c r="AX71" s="48">
        <v>0</v>
      </c>
      <c r="AY71" s="48">
        <v>0</v>
      </c>
      <c r="AZ71" s="48">
        <v>0</v>
      </c>
      <c r="BA71" s="38"/>
      <c r="BB71" s="20">
        <v>0</v>
      </c>
      <c r="BC71" s="48">
        <v>0</v>
      </c>
      <c r="BD71" s="48">
        <v>0</v>
      </c>
      <c r="BE71" s="48">
        <v>0</v>
      </c>
      <c r="BF71" s="48">
        <v>0</v>
      </c>
      <c r="BG71" s="48">
        <v>0</v>
      </c>
      <c r="BH71" s="48">
        <v>0</v>
      </c>
      <c r="BI71" s="48">
        <v>0</v>
      </c>
      <c r="BJ71" s="48">
        <v>30</v>
      </c>
      <c r="BK71" s="48">
        <v>0</v>
      </c>
      <c r="BL71" s="48">
        <v>0</v>
      </c>
      <c r="BM71" s="48">
        <v>0</v>
      </c>
      <c r="BN71" s="38"/>
      <c r="BO71" s="20">
        <v>0</v>
      </c>
      <c r="BP71" s="48">
        <v>0</v>
      </c>
      <c r="BQ71" s="48">
        <v>0</v>
      </c>
      <c r="BR71" s="48">
        <v>0</v>
      </c>
      <c r="BS71" s="48">
        <v>0</v>
      </c>
      <c r="BT71" s="48">
        <v>0</v>
      </c>
      <c r="BU71" s="48">
        <v>0</v>
      </c>
      <c r="BV71" s="48">
        <v>0</v>
      </c>
      <c r="BW71" s="48">
        <v>0</v>
      </c>
      <c r="BX71" s="48">
        <v>0</v>
      </c>
      <c r="BY71" s="48">
        <v>0</v>
      </c>
      <c r="BZ71" s="48">
        <v>0</v>
      </c>
      <c r="CA71" s="38"/>
      <c r="CB71" s="20">
        <v>0</v>
      </c>
      <c r="CC71" s="48">
        <v>40</v>
      </c>
      <c r="CD71" s="48">
        <v>0</v>
      </c>
      <c r="CE71" s="48">
        <v>38</v>
      </c>
      <c r="CF71" s="48">
        <v>0</v>
      </c>
      <c r="CG71" s="48">
        <v>5</v>
      </c>
      <c r="CH71" s="48">
        <v>0</v>
      </c>
      <c r="CI71" s="48">
        <v>0</v>
      </c>
      <c r="CJ71" s="48">
        <v>0</v>
      </c>
      <c r="CK71" s="48">
        <v>0</v>
      </c>
      <c r="CL71" s="48">
        <v>6</v>
      </c>
      <c r="CM71" s="48">
        <v>1</v>
      </c>
      <c r="CN71" s="38"/>
      <c r="CO71" s="48">
        <v>0</v>
      </c>
      <c r="CP71" s="48">
        <v>1</v>
      </c>
      <c r="CQ71" s="48">
        <v>0</v>
      </c>
      <c r="CR71" s="48">
        <v>1</v>
      </c>
      <c r="CS71" s="48">
        <v>0</v>
      </c>
      <c r="CT71" s="48">
        <v>0</v>
      </c>
      <c r="CU71" s="48">
        <v>60</v>
      </c>
      <c r="CV71" s="48">
        <v>0</v>
      </c>
      <c r="CW71" s="48">
        <v>0</v>
      </c>
      <c r="CX71" s="48">
        <v>0</v>
      </c>
      <c r="CY71" s="48">
        <v>0</v>
      </c>
      <c r="CZ71" s="48">
        <v>0</v>
      </c>
      <c r="DA71" s="38"/>
      <c r="DB71" s="48">
        <v>0</v>
      </c>
      <c r="DC71" s="48">
        <v>0</v>
      </c>
      <c r="DD71" s="48">
        <v>0</v>
      </c>
      <c r="DE71" s="48">
        <v>0</v>
      </c>
      <c r="DF71" s="48">
        <v>0</v>
      </c>
      <c r="DG71" s="48">
        <v>0</v>
      </c>
      <c r="DH71" s="48">
        <v>50</v>
      </c>
      <c r="DI71" s="48">
        <v>34</v>
      </c>
      <c r="DJ71" s="48">
        <v>0</v>
      </c>
      <c r="DK71" s="48">
        <v>0</v>
      </c>
      <c r="DL71" s="48">
        <v>0</v>
      </c>
      <c r="DM71" s="48">
        <v>1</v>
      </c>
      <c r="DN71" s="38"/>
      <c r="DO71" s="48">
        <v>1</v>
      </c>
      <c r="DP71" s="48">
        <v>0</v>
      </c>
      <c r="DQ71" s="48">
        <v>0</v>
      </c>
      <c r="DR71" s="48">
        <v>120</v>
      </c>
      <c r="DS71" s="48">
        <v>69</v>
      </c>
      <c r="DT71" s="48">
        <v>0</v>
      </c>
      <c r="DU71" s="48">
        <v>0</v>
      </c>
      <c r="DV71" s="48">
        <v>0</v>
      </c>
      <c r="DW71" s="48">
        <v>0</v>
      </c>
      <c r="DX71" s="48">
        <v>0</v>
      </c>
      <c r="DY71" s="48">
        <v>0</v>
      </c>
      <c r="DZ71" s="48">
        <v>0</v>
      </c>
      <c r="EA71" s="38"/>
      <c r="EB71" s="48">
        <v>0</v>
      </c>
      <c r="EC71" s="48">
        <v>0</v>
      </c>
      <c r="ED71" s="48">
        <v>0</v>
      </c>
      <c r="EE71" s="48">
        <v>175</v>
      </c>
      <c r="EF71" s="48">
        <v>250</v>
      </c>
      <c r="EG71" s="48">
        <v>0</v>
      </c>
      <c r="EH71" s="48">
        <v>0</v>
      </c>
      <c r="EI71" s="48">
        <v>0</v>
      </c>
      <c r="EJ71" s="48">
        <v>0</v>
      </c>
      <c r="EK71" s="48">
        <v>220</v>
      </c>
      <c r="EL71" s="48">
        <v>20</v>
      </c>
      <c r="EM71" s="48">
        <v>1</v>
      </c>
      <c r="EN71" s="38"/>
      <c r="EO71" s="48">
        <v>0</v>
      </c>
      <c r="EP71" s="48">
        <v>150</v>
      </c>
      <c r="EQ71" s="48">
        <v>570</v>
      </c>
      <c r="ER71" s="48">
        <v>0</v>
      </c>
      <c r="ES71" s="48">
        <v>0</v>
      </c>
      <c r="ET71" s="48">
        <v>429</v>
      </c>
      <c r="EU71" s="48">
        <v>1333</v>
      </c>
      <c r="EV71" s="48">
        <v>0</v>
      </c>
      <c r="EW71" s="48">
        <v>0</v>
      </c>
      <c r="EX71" s="48">
        <v>0</v>
      </c>
      <c r="EY71" s="48">
        <v>0</v>
      </c>
      <c r="EZ71" s="48">
        <v>1195</v>
      </c>
      <c r="FA71" s="38"/>
      <c r="FB71" s="48">
        <v>0</v>
      </c>
      <c r="FC71" s="48">
        <v>0</v>
      </c>
      <c r="FD71" s="48">
        <v>0</v>
      </c>
      <c r="FE71" s="48">
        <v>0</v>
      </c>
      <c r="FF71" s="48">
        <v>1</v>
      </c>
      <c r="FG71" s="48">
        <v>0</v>
      </c>
      <c r="FH71" s="48">
        <v>0</v>
      </c>
      <c r="FI71" s="48">
        <v>0</v>
      </c>
      <c r="FJ71" s="48">
        <v>0</v>
      </c>
      <c r="FK71" s="48">
        <v>0</v>
      </c>
      <c r="FL71" s="48">
        <v>0</v>
      </c>
      <c r="FM71" s="48">
        <v>0</v>
      </c>
      <c r="FN71" s="38"/>
      <c r="FO71" s="48">
        <v>50</v>
      </c>
      <c r="FP71" s="48">
        <v>0</v>
      </c>
      <c r="FQ71" s="48">
        <v>74</v>
      </c>
      <c r="FR71" s="48">
        <v>0</v>
      </c>
      <c r="FS71" s="48">
        <v>0</v>
      </c>
      <c r="FT71" s="48">
        <v>0</v>
      </c>
      <c r="FU71" s="48">
        <v>0</v>
      </c>
      <c r="FV71" s="48">
        <v>0</v>
      </c>
      <c r="FW71" s="48">
        <v>0</v>
      </c>
      <c r="FX71" s="48">
        <v>0</v>
      </c>
      <c r="FY71" s="48">
        <v>0</v>
      </c>
      <c r="FZ71" s="48">
        <v>0</v>
      </c>
      <c r="GA71" s="38"/>
      <c r="GB71" s="48">
        <v>0</v>
      </c>
      <c r="GC71" s="48">
        <v>0</v>
      </c>
      <c r="GD71" s="48">
        <v>0</v>
      </c>
      <c r="GE71" s="48">
        <v>0</v>
      </c>
      <c r="GF71" s="48">
        <v>0</v>
      </c>
      <c r="GG71" s="48">
        <v>0</v>
      </c>
      <c r="GH71" s="48">
        <v>0</v>
      </c>
      <c r="GI71" s="48">
        <v>0</v>
      </c>
      <c r="GJ71" s="48">
        <v>0</v>
      </c>
      <c r="GK71" s="48">
        <v>0</v>
      </c>
      <c r="GL71" s="48">
        <v>0</v>
      </c>
      <c r="GM71" s="48">
        <v>0</v>
      </c>
      <c r="GN71" s="38"/>
      <c r="GO71" s="48">
        <v>0</v>
      </c>
      <c r="GP71" s="48">
        <v>0</v>
      </c>
      <c r="GQ71" s="48">
        <v>0</v>
      </c>
      <c r="GR71" s="48">
        <v>0</v>
      </c>
      <c r="GS71" s="48">
        <v>0</v>
      </c>
      <c r="GT71" s="48">
        <v>0</v>
      </c>
      <c r="GU71" s="48">
        <v>0</v>
      </c>
      <c r="GV71" s="48">
        <v>0</v>
      </c>
      <c r="GW71" s="48">
        <v>7</v>
      </c>
      <c r="GX71" s="48">
        <v>60</v>
      </c>
      <c r="GY71" s="48">
        <v>0</v>
      </c>
    </row>
    <row r="72" spans="1:207" x14ac:dyDescent="0.25">
      <c r="A72" s="3" t="s">
        <v>11</v>
      </c>
      <c r="B72" s="34" t="s">
        <v>21</v>
      </c>
      <c r="C72" s="43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38"/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0</v>
      </c>
      <c r="Y72" s="43">
        <v>0</v>
      </c>
      <c r="Z72" s="43">
        <v>0</v>
      </c>
      <c r="AA72" s="38"/>
      <c r="AB72" s="43">
        <v>0</v>
      </c>
      <c r="AC72" s="48">
        <v>0</v>
      </c>
      <c r="AD72" s="48"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38"/>
      <c r="AO72" s="48">
        <v>0</v>
      </c>
      <c r="AP72" s="48">
        <v>0</v>
      </c>
      <c r="AQ72" s="48">
        <v>0</v>
      </c>
      <c r="AR72" s="48">
        <v>0</v>
      </c>
      <c r="AS72" s="48">
        <v>0</v>
      </c>
      <c r="AT72" s="48">
        <v>0</v>
      </c>
      <c r="AU72" s="48">
        <v>0</v>
      </c>
      <c r="AV72" s="48">
        <v>0</v>
      </c>
      <c r="AW72" s="48">
        <v>0</v>
      </c>
      <c r="AX72" s="48">
        <v>0</v>
      </c>
      <c r="AY72" s="48">
        <v>0</v>
      </c>
      <c r="AZ72" s="48">
        <v>0</v>
      </c>
      <c r="BA72" s="38"/>
      <c r="BB72" s="20">
        <v>0</v>
      </c>
      <c r="BC72" s="48">
        <v>0</v>
      </c>
      <c r="BD72" s="48">
        <v>0</v>
      </c>
      <c r="BE72" s="48">
        <v>0</v>
      </c>
      <c r="BF72" s="48">
        <v>0</v>
      </c>
      <c r="BG72" s="48">
        <v>0</v>
      </c>
      <c r="BH72" s="48">
        <v>0</v>
      </c>
      <c r="BI72" s="48">
        <v>0</v>
      </c>
      <c r="BJ72" s="48">
        <v>0</v>
      </c>
      <c r="BK72" s="48">
        <v>0</v>
      </c>
      <c r="BL72" s="48">
        <v>0</v>
      </c>
      <c r="BM72" s="48">
        <v>0</v>
      </c>
      <c r="BN72" s="38"/>
      <c r="BO72" s="20">
        <v>0</v>
      </c>
      <c r="BP72" s="48">
        <v>0</v>
      </c>
      <c r="BQ72" s="48">
        <v>0</v>
      </c>
      <c r="BR72" s="48">
        <v>0</v>
      </c>
      <c r="BS72" s="48">
        <v>0</v>
      </c>
      <c r="BT72" s="48">
        <v>0</v>
      </c>
      <c r="BU72" s="48">
        <v>0</v>
      </c>
      <c r="BV72" s="48">
        <v>0</v>
      </c>
      <c r="BW72" s="48">
        <v>0</v>
      </c>
      <c r="BX72" s="48">
        <v>0</v>
      </c>
      <c r="BY72" s="48">
        <v>0</v>
      </c>
      <c r="BZ72" s="48">
        <v>0</v>
      </c>
      <c r="CA72" s="38"/>
      <c r="CB72" s="20">
        <v>0</v>
      </c>
      <c r="CC72" s="48">
        <v>0</v>
      </c>
      <c r="CD72" s="48">
        <v>0</v>
      </c>
      <c r="CE72" s="48">
        <v>0</v>
      </c>
      <c r="CF72" s="48">
        <v>0</v>
      </c>
      <c r="CG72" s="48">
        <v>0</v>
      </c>
      <c r="CH72" s="48">
        <v>0</v>
      </c>
      <c r="CI72" s="48">
        <v>0</v>
      </c>
      <c r="CJ72" s="48">
        <v>0</v>
      </c>
      <c r="CK72" s="48">
        <v>0</v>
      </c>
      <c r="CL72" s="48">
        <v>0</v>
      </c>
      <c r="CM72" s="48">
        <v>0</v>
      </c>
      <c r="CN72" s="38"/>
      <c r="CO72" s="48">
        <v>0</v>
      </c>
      <c r="CP72" s="48">
        <v>0</v>
      </c>
      <c r="CQ72" s="48">
        <v>0</v>
      </c>
      <c r="CR72" s="48">
        <v>0</v>
      </c>
      <c r="CS72" s="48">
        <v>0</v>
      </c>
      <c r="CT72" s="48">
        <v>0</v>
      </c>
      <c r="CU72" s="48">
        <v>0</v>
      </c>
      <c r="CV72" s="48">
        <v>0</v>
      </c>
      <c r="CW72" s="48">
        <v>0</v>
      </c>
      <c r="CX72" s="48">
        <v>0</v>
      </c>
      <c r="CY72" s="48">
        <v>0</v>
      </c>
      <c r="CZ72" s="48">
        <v>0</v>
      </c>
      <c r="DA72" s="38"/>
      <c r="DB72" s="48">
        <v>0</v>
      </c>
      <c r="DC72" s="48">
        <v>0</v>
      </c>
      <c r="DD72" s="48">
        <v>0</v>
      </c>
      <c r="DE72" s="48">
        <v>0</v>
      </c>
      <c r="DF72" s="48">
        <v>0</v>
      </c>
      <c r="DG72" s="48">
        <v>0</v>
      </c>
      <c r="DH72" s="48">
        <v>0</v>
      </c>
      <c r="DI72" s="48">
        <v>0</v>
      </c>
      <c r="DJ72" s="48">
        <v>0</v>
      </c>
      <c r="DK72" s="48">
        <v>0</v>
      </c>
      <c r="DL72" s="48">
        <v>0</v>
      </c>
      <c r="DM72" s="48">
        <v>0</v>
      </c>
      <c r="DN72" s="38"/>
      <c r="DO72" s="48">
        <v>0</v>
      </c>
      <c r="DP72" s="48">
        <v>0</v>
      </c>
      <c r="DQ72" s="48">
        <v>0</v>
      </c>
      <c r="DR72" s="48">
        <v>0</v>
      </c>
      <c r="DS72" s="48">
        <v>0</v>
      </c>
      <c r="DT72" s="48">
        <v>0</v>
      </c>
      <c r="DU72" s="48">
        <v>0</v>
      </c>
      <c r="DV72" s="48">
        <v>0</v>
      </c>
      <c r="DW72" s="48">
        <v>0</v>
      </c>
      <c r="DX72" s="48">
        <v>0</v>
      </c>
      <c r="DY72" s="48">
        <v>0</v>
      </c>
      <c r="DZ72" s="48">
        <v>0</v>
      </c>
      <c r="EA72" s="38"/>
      <c r="EB72" s="48">
        <v>0</v>
      </c>
      <c r="EC72" s="48">
        <v>0</v>
      </c>
      <c r="ED72" s="48">
        <v>0</v>
      </c>
      <c r="EE72" s="48">
        <v>0</v>
      </c>
      <c r="EF72" s="48">
        <v>0</v>
      </c>
      <c r="EG72" s="48">
        <v>0</v>
      </c>
      <c r="EH72" s="48">
        <v>0</v>
      </c>
      <c r="EI72" s="48">
        <v>0</v>
      </c>
      <c r="EJ72" s="48">
        <v>0</v>
      </c>
      <c r="EK72" s="48">
        <v>0</v>
      </c>
      <c r="EL72" s="48">
        <v>0</v>
      </c>
      <c r="EM72" s="48">
        <v>0</v>
      </c>
      <c r="EN72" s="38"/>
      <c r="EO72" s="48">
        <v>0</v>
      </c>
      <c r="EP72" s="48">
        <v>0</v>
      </c>
      <c r="EQ72" s="48">
        <v>0</v>
      </c>
      <c r="ER72" s="48">
        <v>0</v>
      </c>
      <c r="ES72" s="48">
        <v>0</v>
      </c>
      <c r="ET72" s="48">
        <v>0</v>
      </c>
      <c r="EU72" s="48">
        <v>0</v>
      </c>
      <c r="EV72" s="48">
        <v>0</v>
      </c>
      <c r="EW72" s="48">
        <v>0</v>
      </c>
      <c r="EX72" s="48">
        <v>0</v>
      </c>
      <c r="EY72" s="48">
        <v>0</v>
      </c>
      <c r="EZ72" s="48">
        <v>0</v>
      </c>
      <c r="FA72" s="38"/>
      <c r="FB72" s="48">
        <v>0</v>
      </c>
      <c r="FC72" s="48">
        <v>0</v>
      </c>
      <c r="FD72" s="48">
        <v>0</v>
      </c>
      <c r="FE72" s="48">
        <v>0</v>
      </c>
      <c r="FF72" s="48">
        <v>0</v>
      </c>
      <c r="FG72" s="48">
        <v>0</v>
      </c>
      <c r="FH72" s="48">
        <v>0</v>
      </c>
      <c r="FI72" s="48">
        <v>0</v>
      </c>
      <c r="FJ72" s="48">
        <v>0</v>
      </c>
      <c r="FK72" s="48">
        <v>0</v>
      </c>
      <c r="FL72" s="48">
        <v>0</v>
      </c>
      <c r="FM72" s="48">
        <v>0</v>
      </c>
      <c r="FN72" s="38"/>
      <c r="FO72" s="48">
        <v>0</v>
      </c>
      <c r="FP72" s="48">
        <v>0</v>
      </c>
      <c r="FQ72" s="48">
        <v>0</v>
      </c>
      <c r="FR72" s="48">
        <v>0</v>
      </c>
      <c r="FS72" s="48">
        <v>0</v>
      </c>
      <c r="FT72" s="48">
        <v>0</v>
      </c>
      <c r="FU72" s="48">
        <v>0</v>
      </c>
      <c r="FV72" s="48">
        <v>0</v>
      </c>
      <c r="FW72" s="48">
        <v>0</v>
      </c>
      <c r="FX72" s="48">
        <v>0</v>
      </c>
      <c r="FY72" s="48">
        <v>0</v>
      </c>
      <c r="FZ72" s="48">
        <v>0</v>
      </c>
      <c r="GA72" s="38"/>
      <c r="GB72" s="48">
        <v>0</v>
      </c>
      <c r="GC72" s="48">
        <v>0</v>
      </c>
      <c r="GD72" s="48">
        <v>0</v>
      </c>
      <c r="GE72" s="48">
        <v>0</v>
      </c>
      <c r="GF72" s="48">
        <v>0</v>
      </c>
      <c r="GG72" s="48">
        <v>0</v>
      </c>
      <c r="GH72" s="48">
        <v>0</v>
      </c>
      <c r="GI72" s="48">
        <v>0</v>
      </c>
      <c r="GJ72" s="48">
        <v>0</v>
      </c>
      <c r="GK72" s="48">
        <v>0</v>
      </c>
      <c r="GL72" s="48">
        <v>0</v>
      </c>
      <c r="GM72" s="48">
        <v>0</v>
      </c>
      <c r="GN72" s="38"/>
      <c r="GO72" s="48">
        <v>0</v>
      </c>
      <c r="GP72" s="48">
        <v>0</v>
      </c>
      <c r="GQ72" s="48">
        <v>0</v>
      </c>
      <c r="GR72" s="48">
        <v>0</v>
      </c>
      <c r="GS72" s="48">
        <v>0</v>
      </c>
      <c r="GT72" s="48">
        <v>0</v>
      </c>
      <c r="GU72" s="48">
        <v>0</v>
      </c>
      <c r="GV72" s="48">
        <v>0</v>
      </c>
      <c r="GW72" s="48">
        <v>0</v>
      </c>
      <c r="GX72" s="48">
        <v>0</v>
      </c>
      <c r="GY72" s="48">
        <v>0</v>
      </c>
    </row>
    <row r="73" spans="1:207" x14ac:dyDescent="0.25">
      <c r="A73" s="3" t="s">
        <v>12</v>
      </c>
      <c r="B73" s="34" t="s">
        <v>21</v>
      </c>
      <c r="C73" s="43">
        <v>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38"/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0</v>
      </c>
      <c r="Y73" s="43">
        <v>0</v>
      </c>
      <c r="Z73" s="43">
        <v>0</v>
      </c>
      <c r="AA73" s="38"/>
      <c r="AB73" s="43">
        <v>0</v>
      </c>
      <c r="AC73" s="48">
        <v>0</v>
      </c>
      <c r="AD73" s="48">
        <v>0</v>
      </c>
      <c r="AE73" s="48">
        <v>0</v>
      </c>
      <c r="AF73" s="48">
        <v>0</v>
      </c>
      <c r="AG73" s="48">
        <v>0</v>
      </c>
      <c r="AH73" s="48">
        <v>0</v>
      </c>
      <c r="AI73" s="48">
        <v>0</v>
      </c>
      <c r="AJ73" s="48">
        <v>0</v>
      </c>
      <c r="AK73" s="48">
        <v>0</v>
      </c>
      <c r="AL73" s="48">
        <v>0</v>
      </c>
      <c r="AM73" s="48">
        <v>0</v>
      </c>
      <c r="AN73" s="38"/>
      <c r="AO73" s="48">
        <v>0</v>
      </c>
      <c r="AP73" s="48">
        <v>0</v>
      </c>
      <c r="AQ73" s="48">
        <v>0</v>
      </c>
      <c r="AR73" s="48">
        <v>0</v>
      </c>
      <c r="AS73" s="48">
        <v>0</v>
      </c>
      <c r="AT73" s="48">
        <v>0</v>
      </c>
      <c r="AU73" s="48">
        <v>0</v>
      </c>
      <c r="AV73" s="48">
        <v>0</v>
      </c>
      <c r="AW73" s="48">
        <v>0</v>
      </c>
      <c r="AX73" s="48">
        <v>0</v>
      </c>
      <c r="AY73" s="48">
        <v>0</v>
      </c>
      <c r="AZ73" s="48">
        <v>0</v>
      </c>
      <c r="BA73" s="38"/>
      <c r="BB73" s="20">
        <v>0</v>
      </c>
      <c r="BC73" s="48">
        <v>0</v>
      </c>
      <c r="BD73" s="48">
        <v>0</v>
      </c>
      <c r="BE73" s="48">
        <v>0</v>
      </c>
      <c r="BF73" s="48">
        <v>0</v>
      </c>
      <c r="BG73" s="48">
        <v>0</v>
      </c>
      <c r="BH73" s="48">
        <v>0</v>
      </c>
      <c r="BI73" s="48">
        <v>0</v>
      </c>
      <c r="BJ73" s="48">
        <v>0</v>
      </c>
      <c r="BK73" s="48">
        <v>0</v>
      </c>
      <c r="BL73" s="48">
        <v>0</v>
      </c>
      <c r="BM73" s="48">
        <v>0</v>
      </c>
      <c r="BN73" s="38"/>
      <c r="BO73" s="20">
        <v>0</v>
      </c>
      <c r="BP73" s="48">
        <v>0</v>
      </c>
      <c r="BQ73" s="48">
        <v>0</v>
      </c>
      <c r="BR73" s="48">
        <v>0</v>
      </c>
      <c r="BS73" s="48">
        <v>0</v>
      </c>
      <c r="BT73" s="48">
        <v>0</v>
      </c>
      <c r="BU73" s="48">
        <v>0</v>
      </c>
      <c r="BV73" s="48">
        <v>0</v>
      </c>
      <c r="BW73" s="48">
        <v>0</v>
      </c>
      <c r="BX73" s="48">
        <v>0</v>
      </c>
      <c r="BY73" s="48">
        <v>0</v>
      </c>
      <c r="BZ73" s="48">
        <v>0</v>
      </c>
      <c r="CA73" s="38"/>
      <c r="CB73" s="20">
        <v>0</v>
      </c>
      <c r="CC73" s="48">
        <v>0</v>
      </c>
      <c r="CD73" s="48">
        <v>0</v>
      </c>
      <c r="CE73" s="48">
        <v>0</v>
      </c>
      <c r="CF73" s="48">
        <v>0</v>
      </c>
      <c r="CG73" s="48">
        <v>0</v>
      </c>
      <c r="CH73" s="48">
        <v>0</v>
      </c>
      <c r="CI73" s="48">
        <v>0</v>
      </c>
      <c r="CJ73" s="48">
        <v>0</v>
      </c>
      <c r="CK73" s="48">
        <v>0</v>
      </c>
      <c r="CL73" s="48">
        <v>2</v>
      </c>
      <c r="CM73" s="48">
        <v>1</v>
      </c>
      <c r="CN73" s="38"/>
      <c r="CO73" s="48">
        <v>1</v>
      </c>
      <c r="CP73" s="48">
        <v>0</v>
      </c>
      <c r="CQ73" s="48">
        <v>0</v>
      </c>
      <c r="CR73" s="48">
        <v>0</v>
      </c>
      <c r="CS73" s="48">
        <v>0</v>
      </c>
      <c r="CT73" s="48">
        <v>0</v>
      </c>
      <c r="CU73" s="48">
        <v>0</v>
      </c>
      <c r="CV73" s="48">
        <v>0</v>
      </c>
      <c r="CW73" s="48">
        <v>0</v>
      </c>
      <c r="CX73" s="48">
        <v>0</v>
      </c>
      <c r="CY73" s="48">
        <v>0</v>
      </c>
      <c r="CZ73" s="48">
        <v>0</v>
      </c>
      <c r="DA73" s="38"/>
      <c r="DB73" s="48">
        <v>0</v>
      </c>
      <c r="DC73" s="48">
        <v>0</v>
      </c>
      <c r="DD73" s="48">
        <v>0</v>
      </c>
      <c r="DE73" s="48">
        <v>1</v>
      </c>
      <c r="DF73" s="48">
        <v>0</v>
      </c>
      <c r="DG73" s="48">
        <v>0</v>
      </c>
      <c r="DH73" s="48">
        <v>0</v>
      </c>
      <c r="DI73" s="48">
        <v>0</v>
      </c>
      <c r="DJ73" s="48">
        <v>0</v>
      </c>
      <c r="DK73" s="48">
        <v>0</v>
      </c>
      <c r="DL73" s="48">
        <v>0</v>
      </c>
      <c r="DM73" s="48">
        <v>0</v>
      </c>
      <c r="DN73" s="38"/>
      <c r="DO73" s="48">
        <v>0</v>
      </c>
      <c r="DP73" s="48">
        <v>0</v>
      </c>
      <c r="DQ73" s="48">
        <v>0</v>
      </c>
      <c r="DR73" s="48">
        <v>0</v>
      </c>
      <c r="DS73" s="48">
        <v>0</v>
      </c>
      <c r="DT73" s="48">
        <v>0</v>
      </c>
      <c r="DU73" s="48">
        <v>0</v>
      </c>
      <c r="DV73" s="48">
        <v>0</v>
      </c>
      <c r="DW73" s="48">
        <v>0</v>
      </c>
      <c r="DX73" s="48">
        <v>0</v>
      </c>
      <c r="DY73" s="48">
        <v>0</v>
      </c>
      <c r="DZ73" s="48">
        <v>0</v>
      </c>
      <c r="EA73" s="38"/>
      <c r="EB73" s="48">
        <v>0</v>
      </c>
      <c r="EC73" s="48">
        <v>0</v>
      </c>
      <c r="ED73" s="48">
        <v>0</v>
      </c>
      <c r="EE73" s="48">
        <v>0</v>
      </c>
      <c r="EF73" s="48">
        <v>0</v>
      </c>
      <c r="EG73" s="48">
        <v>0</v>
      </c>
      <c r="EH73" s="48">
        <v>0</v>
      </c>
      <c r="EI73" s="48">
        <v>0</v>
      </c>
      <c r="EJ73" s="48">
        <v>0</v>
      </c>
      <c r="EK73" s="48">
        <v>0</v>
      </c>
      <c r="EL73" s="48">
        <v>4</v>
      </c>
      <c r="EM73" s="48">
        <v>9</v>
      </c>
      <c r="EN73" s="38"/>
      <c r="EO73" s="48">
        <v>0</v>
      </c>
      <c r="EP73" s="48">
        <v>0</v>
      </c>
      <c r="EQ73" s="48">
        <v>0</v>
      </c>
      <c r="ER73" s="48">
        <v>0</v>
      </c>
      <c r="ES73" s="48">
        <v>0</v>
      </c>
      <c r="ET73" s="48">
        <v>0</v>
      </c>
      <c r="EU73" s="48">
        <v>0</v>
      </c>
      <c r="EV73" s="48">
        <v>0</v>
      </c>
      <c r="EW73" s="48">
        <v>0</v>
      </c>
      <c r="EX73" s="48">
        <v>0</v>
      </c>
      <c r="EY73" s="48">
        <v>0</v>
      </c>
      <c r="EZ73" s="48">
        <v>0</v>
      </c>
      <c r="FA73" s="38"/>
      <c r="FB73" s="48">
        <v>0</v>
      </c>
      <c r="FC73" s="48">
        <v>750</v>
      </c>
      <c r="FD73" s="48">
        <v>0</v>
      </c>
      <c r="FE73" s="48">
        <v>0</v>
      </c>
      <c r="FF73" s="48">
        <v>0</v>
      </c>
      <c r="FG73" s="48">
        <v>0</v>
      </c>
      <c r="FH73" s="48">
        <v>0</v>
      </c>
      <c r="FI73" s="48">
        <v>0</v>
      </c>
      <c r="FJ73" s="48">
        <v>0</v>
      </c>
      <c r="FK73" s="48">
        <v>0</v>
      </c>
      <c r="FL73" s="48">
        <v>0</v>
      </c>
      <c r="FM73" s="48">
        <v>0</v>
      </c>
      <c r="FN73" s="38"/>
      <c r="FO73" s="48">
        <v>0</v>
      </c>
      <c r="FP73" s="48">
        <v>0</v>
      </c>
      <c r="FQ73" s="48">
        <v>0</v>
      </c>
      <c r="FR73" s="48">
        <v>0</v>
      </c>
      <c r="FS73" s="48">
        <v>0</v>
      </c>
      <c r="FT73" s="48">
        <v>0</v>
      </c>
      <c r="FU73" s="48">
        <v>0</v>
      </c>
      <c r="FV73" s="48">
        <v>0</v>
      </c>
      <c r="FW73" s="48">
        <v>0</v>
      </c>
      <c r="FX73" s="48">
        <v>0</v>
      </c>
      <c r="FY73" s="48">
        <v>0</v>
      </c>
      <c r="FZ73" s="48">
        <v>0</v>
      </c>
      <c r="GA73" s="38"/>
      <c r="GB73" s="48">
        <v>0</v>
      </c>
      <c r="GC73" s="48">
        <v>0</v>
      </c>
      <c r="GD73" s="48">
        <v>0</v>
      </c>
      <c r="GE73" s="48">
        <v>0</v>
      </c>
      <c r="GF73" s="48">
        <v>0</v>
      </c>
      <c r="GG73" s="48">
        <v>0</v>
      </c>
      <c r="GH73" s="48">
        <v>0</v>
      </c>
      <c r="GI73" s="48">
        <v>0</v>
      </c>
      <c r="GJ73" s="48">
        <v>0</v>
      </c>
      <c r="GK73" s="48">
        <v>0</v>
      </c>
      <c r="GL73" s="48">
        <v>0</v>
      </c>
      <c r="GM73" s="48">
        <v>0</v>
      </c>
      <c r="GN73" s="38"/>
      <c r="GO73" s="48">
        <v>0</v>
      </c>
      <c r="GP73" s="48">
        <v>0</v>
      </c>
      <c r="GQ73" s="48">
        <v>0</v>
      </c>
      <c r="GR73" s="48">
        <v>0</v>
      </c>
      <c r="GS73" s="48">
        <v>0</v>
      </c>
      <c r="GT73" s="48">
        <v>0</v>
      </c>
      <c r="GU73" s="48">
        <v>0</v>
      </c>
      <c r="GV73" s="48">
        <v>0</v>
      </c>
      <c r="GW73" s="48">
        <v>0</v>
      </c>
      <c r="GX73" s="48">
        <v>0</v>
      </c>
      <c r="GY73" s="48">
        <v>0</v>
      </c>
    </row>
    <row r="74" spans="1:207" x14ac:dyDescent="0.25">
      <c r="A74" s="3" t="s">
        <v>13</v>
      </c>
      <c r="B74" s="34" t="s">
        <v>21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0</v>
      </c>
      <c r="Y74" s="43">
        <v>0</v>
      </c>
      <c r="Z74" s="43">
        <v>0</v>
      </c>
      <c r="AB74" s="43">
        <v>0</v>
      </c>
      <c r="AC74" s="48">
        <v>0</v>
      </c>
      <c r="AD74" s="48">
        <v>0</v>
      </c>
      <c r="AE74" s="48">
        <v>0</v>
      </c>
      <c r="AF74" s="48">
        <v>0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48">
        <v>0</v>
      </c>
      <c r="AM74" s="48">
        <v>0</v>
      </c>
      <c r="AO74" s="48">
        <v>0</v>
      </c>
      <c r="AP74" s="48">
        <v>0</v>
      </c>
      <c r="AQ74" s="48">
        <v>0</v>
      </c>
      <c r="AR74" s="48">
        <v>0</v>
      </c>
      <c r="AS74" s="48">
        <v>0</v>
      </c>
      <c r="AT74" s="48">
        <v>0</v>
      </c>
      <c r="AU74" s="48">
        <v>0</v>
      </c>
      <c r="AV74" s="48">
        <v>0</v>
      </c>
      <c r="AW74" s="48">
        <v>0</v>
      </c>
      <c r="AX74" s="48">
        <v>0</v>
      </c>
      <c r="AY74" s="48">
        <v>0</v>
      </c>
      <c r="AZ74" s="48">
        <v>0</v>
      </c>
      <c r="BB74" s="20">
        <v>0</v>
      </c>
      <c r="BC74" s="48">
        <v>0</v>
      </c>
      <c r="BD74" s="48">
        <v>0</v>
      </c>
      <c r="BE74" s="48">
        <v>0</v>
      </c>
      <c r="BF74" s="48">
        <v>0</v>
      </c>
      <c r="BG74" s="48">
        <v>0</v>
      </c>
      <c r="BH74" s="48">
        <v>0</v>
      </c>
      <c r="BI74" s="48">
        <v>0</v>
      </c>
      <c r="BJ74" s="48">
        <v>0</v>
      </c>
      <c r="BK74" s="48">
        <v>0</v>
      </c>
      <c r="BL74" s="48">
        <v>0</v>
      </c>
      <c r="BM74" s="48">
        <v>0</v>
      </c>
      <c r="BO74" s="20">
        <v>0</v>
      </c>
      <c r="BP74" s="48">
        <v>0</v>
      </c>
      <c r="BQ74" s="48">
        <v>0</v>
      </c>
      <c r="BR74" s="48">
        <v>0</v>
      </c>
      <c r="BS74" s="48">
        <v>0</v>
      </c>
      <c r="BT74" s="48">
        <v>0</v>
      </c>
      <c r="BU74" s="48">
        <v>0</v>
      </c>
      <c r="BV74" s="48">
        <v>0</v>
      </c>
      <c r="BW74" s="48">
        <v>0</v>
      </c>
      <c r="BX74" s="48">
        <v>0</v>
      </c>
      <c r="BY74" s="48">
        <v>0</v>
      </c>
      <c r="BZ74" s="48">
        <v>0</v>
      </c>
      <c r="CB74" s="20">
        <v>0</v>
      </c>
      <c r="CC74" s="48">
        <v>0</v>
      </c>
      <c r="CD74" s="48">
        <v>0</v>
      </c>
      <c r="CE74" s="48">
        <v>0</v>
      </c>
      <c r="CF74" s="48">
        <v>0</v>
      </c>
      <c r="CG74" s="48">
        <v>0</v>
      </c>
      <c r="CH74" s="48">
        <v>0</v>
      </c>
      <c r="CI74" s="48">
        <v>0</v>
      </c>
      <c r="CJ74" s="48">
        <v>0</v>
      </c>
      <c r="CK74" s="48">
        <v>0</v>
      </c>
      <c r="CL74" s="48">
        <v>0</v>
      </c>
      <c r="CM74" s="48">
        <v>0</v>
      </c>
      <c r="CN74" s="38"/>
      <c r="CO74" s="48">
        <v>0</v>
      </c>
      <c r="CP74" s="48">
        <v>0</v>
      </c>
      <c r="CQ74" s="48">
        <v>0</v>
      </c>
      <c r="CR74" s="48">
        <v>0</v>
      </c>
      <c r="CS74" s="48">
        <v>0</v>
      </c>
      <c r="CT74" s="48">
        <v>0</v>
      </c>
      <c r="CU74" s="48">
        <v>0</v>
      </c>
      <c r="CV74" s="48">
        <v>0</v>
      </c>
      <c r="CW74" s="48">
        <v>0</v>
      </c>
      <c r="CX74" s="48">
        <v>0</v>
      </c>
      <c r="CY74" s="48">
        <v>0</v>
      </c>
      <c r="CZ74" s="48">
        <v>0</v>
      </c>
      <c r="DA74" s="38"/>
      <c r="DB74" s="48">
        <v>0</v>
      </c>
      <c r="DC74" s="48">
        <v>0</v>
      </c>
      <c r="DD74" s="48">
        <v>0</v>
      </c>
      <c r="DE74" s="48">
        <v>0</v>
      </c>
      <c r="DF74" s="48">
        <v>0</v>
      </c>
      <c r="DG74" s="48">
        <v>0</v>
      </c>
      <c r="DH74" s="48">
        <v>0</v>
      </c>
      <c r="DI74" s="48">
        <v>0</v>
      </c>
      <c r="DJ74" s="48">
        <v>0</v>
      </c>
      <c r="DK74" s="48">
        <v>0</v>
      </c>
      <c r="DL74" s="48">
        <v>0</v>
      </c>
      <c r="DM74" s="48">
        <v>0</v>
      </c>
      <c r="DN74" s="38"/>
      <c r="DO74" s="48">
        <v>0</v>
      </c>
      <c r="DP74" s="48">
        <v>0</v>
      </c>
      <c r="DQ74" s="48">
        <v>0</v>
      </c>
      <c r="DR74" s="48">
        <v>0</v>
      </c>
      <c r="DS74" s="48">
        <v>0</v>
      </c>
      <c r="DT74" s="48">
        <v>0</v>
      </c>
      <c r="DU74" s="48">
        <v>0</v>
      </c>
      <c r="DV74" s="48">
        <v>0</v>
      </c>
      <c r="DW74" s="48">
        <v>0</v>
      </c>
      <c r="DX74" s="48">
        <v>0</v>
      </c>
      <c r="DY74" s="48">
        <v>0</v>
      </c>
      <c r="DZ74" s="48">
        <v>0</v>
      </c>
      <c r="EA74" s="38"/>
      <c r="EB74" s="48">
        <v>0</v>
      </c>
      <c r="EC74" s="48">
        <v>0</v>
      </c>
      <c r="ED74" s="48">
        <v>0</v>
      </c>
      <c r="EE74" s="48">
        <v>0</v>
      </c>
      <c r="EF74" s="48">
        <v>0</v>
      </c>
      <c r="EG74" s="48">
        <v>0</v>
      </c>
      <c r="EH74" s="48">
        <v>0</v>
      </c>
      <c r="EI74" s="48">
        <v>0</v>
      </c>
      <c r="EJ74" s="48">
        <v>0</v>
      </c>
      <c r="EK74" s="48">
        <v>0</v>
      </c>
      <c r="EL74" s="48">
        <v>0</v>
      </c>
      <c r="EM74" s="48">
        <v>0</v>
      </c>
      <c r="EN74" s="38"/>
      <c r="EO74" s="48">
        <v>0</v>
      </c>
      <c r="EP74" s="48">
        <v>0</v>
      </c>
      <c r="EQ74" s="48">
        <v>0</v>
      </c>
      <c r="ER74" s="48">
        <v>0</v>
      </c>
      <c r="ES74" s="48">
        <v>0</v>
      </c>
      <c r="ET74" s="48">
        <v>0</v>
      </c>
      <c r="EU74" s="48">
        <v>0</v>
      </c>
      <c r="EV74" s="48">
        <v>0</v>
      </c>
      <c r="EW74" s="48">
        <v>0</v>
      </c>
      <c r="EX74" s="48">
        <v>0</v>
      </c>
      <c r="EY74" s="48">
        <v>0</v>
      </c>
      <c r="EZ74" s="48">
        <v>0</v>
      </c>
      <c r="FA74" s="38"/>
      <c r="FB74" s="48">
        <v>0</v>
      </c>
      <c r="FC74" s="48">
        <v>0</v>
      </c>
      <c r="FD74" s="48">
        <v>0</v>
      </c>
      <c r="FE74" s="48">
        <v>0</v>
      </c>
      <c r="FF74" s="48">
        <v>0</v>
      </c>
      <c r="FG74" s="48">
        <v>0</v>
      </c>
      <c r="FH74" s="48">
        <v>0</v>
      </c>
      <c r="FI74" s="48">
        <v>0</v>
      </c>
      <c r="FJ74" s="48">
        <v>0</v>
      </c>
      <c r="FK74" s="48">
        <v>0</v>
      </c>
      <c r="FL74" s="48">
        <v>0</v>
      </c>
      <c r="FM74" s="48">
        <v>0</v>
      </c>
      <c r="FN74" s="38"/>
      <c r="FO74" s="48">
        <v>0</v>
      </c>
      <c r="FP74" s="48">
        <v>0</v>
      </c>
      <c r="FQ74" s="48">
        <v>0</v>
      </c>
      <c r="FR74" s="48">
        <v>0</v>
      </c>
      <c r="FS74" s="48">
        <v>0</v>
      </c>
      <c r="FT74" s="48">
        <v>0</v>
      </c>
      <c r="FU74" s="48">
        <v>0</v>
      </c>
      <c r="FV74" s="48">
        <v>0</v>
      </c>
      <c r="FW74" s="48">
        <v>0</v>
      </c>
      <c r="FX74" s="48">
        <v>0</v>
      </c>
      <c r="FY74" s="48">
        <v>0</v>
      </c>
      <c r="FZ74" s="48">
        <v>0</v>
      </c>
      <c r="GA74" s="38"/>
      <c r="GB74" s="48">
        <v>0</v>
      </c>
      <c r="GC74" s="48">
        <v>0</v>
      </c>
      <c r="GD74" s="48">
        <v>0</v>
      </c>
      <c r="GE74" s="48">
        <v>0</v>
      </c>
      <c r="GF74" s="48">
        <v>0</v>
      </c>
      <c r="GG74" s="48">
        <v>0</v>
      </c>
      <c r="GH74" s="48">
        <v>0</v>
      </c>
      <c r="GI74" s="48">
        <v>0</v>
      </c>
      <c r="GJ74" s="48">
        <v>0</v>
      </c>
      <c r="GK74" s="48">
        <v>0</v>
      </c>
      <c r="GL74" s="48">
        <v>0</v>
      </c>
      <c r="GM74" s="48">
        <v>0</v>
      </c>
      <c r="GN74" s="38"/>
      <c r="GO74" s="48">
        <v>0</v>
      </c>
      <c r="GP74" s="48">
        <v>0</v>
      </c>
      <c r="GQ74" s="48">
        <v>0</v>
      </c>
      <c r="GR74" s="48">
        <v>0</v>
      </c>
      <c r="GS74" s="48">
        <v>0</v>
      </c>
      <c r="GT74" s="48">
        <v>0</v>
      </c>
      <c r="GU74" s="48">
        <v>0</v>
      </c>
      <c r="GV74" s="48">
        <v>0</v>
      </c>
      <c r="GW74" s="48">
        <v>0</v>
      </c>
      <c r="GX74" s="48">
        <v>0</v>
      </c>
      <c r="GY74" s="48">
        <v>0</v>
      </c>
    </row>
    <row r="75" spans="1:207" x14ac:dyDescent="0.25">
      <c r="A75" s="36" t="s">
        <v>27</v>
      </c>
      <c r="B75" s="33" t="s">
        <v>21</v>
      </c>
      <c r="C75" s="46">
        <f>+C4+C18+C32+C46</f>
        <v>207305</v>
      </c>
      <c r="D75" s="46">
        <f t="shared" ref="D75:M75" si="262">+D4+D18+D32+D46</f>
        <v>540770.85000000009</v>
      </c>
      <c r="E75" s="46">
        <f t="shared" si="262"/>
        <v>104599.48999999999</v>
      </c>
      <c r="F75" s="46">
        <f t="shared" si="262"/>
        <v>826677.39</v>
      </c>
      <c r="G75" s="46">
        <f t="shared" si="262"/>
        <v>522076</v>
      </c>
      <c r="H75" s="46">
        <f t="shared" si="262"/>
        <v>670089.15</v>
      </c>
      <c r="I75" s="46">
        <f t="shared" si="262"/>
        <v>566812.28</v>
      </c>
      <c r="J75" s="46">
        <f t="shared" si="262"/>
        <v>362396.36</v>
      </c>
      <c r="K75" s="46">
        <f t="shared" si="262"/>
        <v>435572.83999999997</v>
      </c>
      <c r="L75" s="46">
        <f t="shared" si="262"/>
        <v>449697.72000000003</v>
      </c>
      <c r="M75" s="46">
        <f t="shared" si="262"/>
        <v>480154.82999999996</v>
      </c>
      <c r="O75" s="46">
        <f>+O4+O18+O32+O46</f>
        <v>406054.64</v>
      </c>
      <c r="P75" s="46">
        <f t="shared" ref="P75:Z75" si="263">+P4+P18+P32+P46</f>
        <v>444000.18999999994</v>
      </c>
      <c r="Q75" s="46">
        <f t="shared" si="263"/>
        <v>461576.02</v>
      </c>
      <c r="R75" s="46">
        <f t="shared" si="263"/>
        <v>471515.54000000004</v>
      </c>
      <c r="S75" s="46">
        <f t="shared" si="263"/>
        <v>445541.61000000004</v>
      </c>
      <c r="T75" s="46">
        <f t="shared" si="263"/>
        <v>407216.94999999995</v>
      </c>
      <c r="U75" s="46">
        <f t="shared" si="263"/>
        <v>361130.81</v>
      </c>
      <c r="V75" s="46">
        <f t="shared" si="263"/>
        <v>419458.97000000003</v>
      </c>
      <c r="W75" s="46">
        <f t="shared" si="263"/>
        <v>485203.51</v>
      </c>
      <c r="X75" s="46">
        <f t="shared" si="263"/>
        <v>481838.46000000008</v>
      </c>
      <c r="Y75" s="46">
        <f t="shared" si="263"/>
        <v>505674.2300000001</v>
      </c>
      <c r="Z75" s="46">
        <f t="shared" si="263"/>
        <v>500232.44</v>
      </c>
      <c r="AB75" s="46">
        <f>+AB4+AB18+AB32+AB46</f>
        <v>487522.68999999994</v>
      </c>
      <c r="AC75" s="46">
        <f>+AC4+AC18+AC32+AC46</f>
        <v>506846.95000000007</v>
      </c>
      <c r="AD75" s="46">
        <f t="shared" ref="AD75:AM75" si="264">+AD4+AD18+AD32+AD46</f>
        <v>486027.61000000004</v>
      </c>
      <c r="AE75" s="46">
        <f t="shared" si="264"/>
        <v>520199.13000000006</v>
      </c>
      <c r="AF75" s="46">
        <f t="shared" si="264"/>
        <v>514126.48</v>
      </c>
      <c r="AG75" s="46">
        <f t="shared" si="264"/>
        <v>483761.62</v>
      </c>
      <c r="AH75" s="46">
        <f t="shared" si="264"/>
        <v>487159.07000000007</v>
      </c>
      <c r="AI75" s="46">
        <f t="shared" si="264"/>
        <v>492814.13</v>
      </c>
      <c r="AJ75" s="46">
        <f t="shared" si="264"/>
        <v>507778.60000000003</v>
      </c>
      <c r="AK75" s="46">
        <f t="shared" si="264"/>
        <v>529749.30000000005</v>
      </c>
      <c r="AL75" s="46">
        <f t="shared" si="264"/>
        <v>529252.9</v>
      </c>
      <c r="AM75" s="46">
        <f t="shared" si="264"/>
        <v>510918.93999999994</v>
      </c>
      <c r="AO75" s="46">
        <f>+AO4+AO18+AO32+AO46</f>
        <v>544994.35</v>
      </c>
      <c r="AP75" s="46">
        <f t="shared" ref="AP75:AZ75" si="265">+AP4+AP18+AP32+AP46</f>
        <v>552583.51</v>
      </c>
      <c r="AQ75" s="46">
        <f t="shared" si="265"/>
        <v>496906.32999999996</v>
      </c>
      <c r="AR75" s="46">
        <f t="shared" si="265"/>
        <v>496776.52999999991</v>
      </c>
      <c r="AS75" s="46">
        <f t="shared" si="265"/>
        <v>508840.39</v>
      </c>
      <c r="AT75" s="46">
        <f t="shared" si="265"/>
        <v>508975.76</v>
      </c>
      <c r="AU75" s="46">
        <f t="shared" si="265"/>
        <v>501086.22</v>
      </c>
      <c r="AV75" s="46">
        <f t="shared" si="265"/>
        <v>494298.79</v>
      </c>
      <c r="AW75" s="46">
        <f t="shared" si="265"/>
        <v>491393.48</v>
      </c>
      <c r="AX75" s="46">
        <f t="shared" si="265"/>
        <v>473483.71</v>
      </c>
      <c r="AY75" s="46">
        <f t="shared" si="265"/>
        <v>434156.25999999995</v>
      </c>
      <c r="AZ75" s="46">
        <f t="shared" si="265"/>
        <v>412979.6</v>
      </c>
      <c r="BB75" s="50">
        <f>+BB4+BB18+BB32+BB46</f>
        <v>434961.66000000003</v>
      </c>
      <c r="BC75" s="46">
        <f t="shared" ref="BC75:BM75" si="266">+BC4+BC18+BC32+BC46</f>
        <v>440239.51999999996</v>
      </c>
      <c r="BD75" s="46">
        <f t="shared" si="266"/>
        <v>568242.82999999996</v>
      </c>
      <c r="BE75" s="46">
        <f t="shared" si="266"/>
        <v>425180.98</v>
      </c>
      <c r="BF75" s="46">
        <f t="shared" si="266"/>
        <v>388603.63</v>
      </c>
      <c r="BG75" s="46">
        <f t="shared" si="266"/>
        <v>431562.6100000001</v>
      </c>
      <c r="BH75" s="46">
        <f t="shared" si="266"/>
        <v>426329.5</v>
      </c>
      <c r="BI75" s="46">
        <f t="shared" si="266"/>
        <v>442368.84</v>
      </c>
      <c r="BJ75" s="46">
        <f t="shared" si="266"/>
        <v>430169.69</v>
      </c>
      <c r="BK75" s="46">
        <f t="shared" si="266"/>
        <v>424043.22000000003</v>
      </c>
      <c r="BL75" s="46">
        <f t="shared" si="266"/>
        <v>427065.06000000006</v>
      </c>
      <c r="BM75" s="46">
        <f t="shared" si="266"/>
        <v>429404.15000000008</v>
      </c>
      <c r="BO75" s="50">
        <f>+BO4+BO18+BO32+BO46</f>
        <v>441963.19999999995</v>
      </c>
      <c r="BP75" s="46">
        <f t="shared" ref="BP75:BZ75" si="267">+BP4+BP18+BP32+BP46</f>
        <v>426164.14999999997</v>
      </c>
      <c r="BQ75" s="46">
        <f t="shared" si="267"/>
        <v>446050.23</v>
      </c>
      <c r="BR75" s="46">
        <f t="shared" si="267"/>
        <v>437947.92000000004</v>
      </c>
      <c r="BS75" s="46">
        <f t="shared" si="267"/>
        <v>455320.42000000004</v>
      </c>
      <c r="BT75" s="46">
        <f t="shared" si="267"/>
        <v>415699.49</v>
      </c>
      <c r="BU75" s="46">
        <f t="shared" si="267"/>
        <v>483343.52</v>
      </c>
      <c r="BV75" s="46">
        <f t="shared" si="267"/>
        <v>526883.03999999992</v>
      </c>
      <c r="BW75" s="46">
        <f t="shared" si="267"/>
        <v>500239.00000000006</v>
      </c>
      <c r="BX75" s="46">
        <f t="shared" si="267"/>
        <v>485469.19</v>
      </c>
      <c r="BY75" s="46">
        <f t="shared" si="267"/>
        <v>505986.50000000012</v>
      </c>
      <c r="BZ75" s="46">
        <f t="shared" si="267"/>
        <v>502352.1399999999</v>
      </c>
      <c r="CB75" s="50">
        <f>+CB4+CB18+CB32+CB46</f>
        <v>478710.62</v>
      </c>
      <c r="CC75" s="46">
        <f t="shared" ref="CC75:CM75" si="268">+CC4+CC18+CC32+CC46</f>
        <v>463564.03</v>
      </c>
      <c r="CD75" s="46">
        <f t="shared" si="268"/>
        <v>474004.58999999997</v>
      </c>
      <c r="CE75" s="46">
        <f t="shared" si="268"/>
        <v>444779</v>
      </c>
      <c r="CF75" s="46">
        <f t="shared" si="268"/>
        <v>468371</v>
      </c>
      <c r="CG75" s="46">
        <f t="shared" si="268"/>
        <v>456986</v>
      </c>
      <c r="CH75" s="46">
        <f t="shared" si="268"/>
        <v>441950</v>
      </c>
      <c r="CI75" s="46">
        <f t="shared" si="268"/>
        <v>513502</v>
      </c>
      <c r="CJ75" s="46">
        <f t="shared" si="268"/>
        <v>491520</v>
      </c>
      <c r="CK75" s="46">
        <f t="shared" si="268"/>
        <v>479860</v>
      </c>
      <c r="CL75" s="46">
        <f t="shared" si="268"/>
        <v>492472</v>
      </c>
      <c r="CM75" s="46">
        <f t="shared" si="268"/>
        <v>516748.5</v>
      </c>
      <c r="CN75" s="38"/>
      <c r="CO75" s="46">
        <f t="shared" ref="CO75:CZ75" si="269">+CO4+CO18+CO32+CO46</f>
        <v>462559.57</v>
      </c>
      <c r="CP75" s="46">
        <f t="shared" si="269"/>
        <v>456311.45</v>
      </c>
      <c r="CQ75" s="46">
        <f t="shared" si="269"/>
        <v>464414.06999999995</v>
      </c>
      <c r="CR75" s="46">
        <f>+CR4+CR18+CR32+CR46</f>
        <v>481517.32999999996</v>
      </c>
      <c r="CS75" s="46">
        <f>+CS4+CS18+CS32+CS46</f>
        <v>474799.74000000005</v>
      </c>
      <c r="CT75" s="46">
        <f t="shared" ref="CT75:CY75" si="270">+CT4+CT18+CT32+CT46</f>
        <v>492078.86</v>
      </c>
      <c r="CU75" s="46">
        <f t="shared" si="270"/>
        <v>475580.64</v>
      </c>
      <c r="CV75" s="46">
        <f t="shared" si="270"/>
        <v>479670.64999999997</v>
      </c>
      <c r="CW75" s="46">
        <f t="shared" si="270"/>
        <v>467788.24000000005</v>
      </c>
      <c r="CX75" s="46">
        <f t="shared" si="270"/>
        <v>458066.59</v>
      </c>
      <c r="CY75" s="46">
        <f t="shared" si="270"/>
        <v>462592.23000000004</v>
      </c>
      <c r="CZ75" s="46">
        <f>+CZ4+CZ18+CZ32+CZ46</f>
        <v>464068.11</v>
      </c>
      <c r="DA75" s="38"/>
      <c r="DB75" s="46">
        <f t="shared" ref="DB75:DM75" si="271">+DB4+DB18+DB32+DB46</f>
        <v>481477.16</v>
      </c>
      <c r="DC75" s="46">
        <f t="shared" si="271"/>
        <v>490392.3</v>
      </c>
      <c r="DD75" s="46">
        <f t="shared" si="271"/>
        <v>456599.85</v>
      </c>
      <c r="DE75" s="46">
        <f t="shared" si="271"/>
        <v>476219.00000000006</v>
      </c>
      <c r="DF75" s="46">
        <f t="shared" si="271"/>
        <v>511150.37999999995</v>
      </c>
      <c r="DG75" s="46">
        <f t="shared" si="271"/>
        <v>520409.4</v>
      </c>
      <c r="DH75" s="46">
        <f t="shared" si="271"/>
        <v>506966</v>
      </c>
      <c r="DI75" s="46">
        <f t="shared" si="271"/>
        <v>503539</v>
      </c>
      <c r="DJ75" s="46">
        <f t="shared" si="271"/>
        <v>528960.32999999996</v>
      </c>
      <c r="DK75" s="46">
        <f t="shared" si="271"/>
        <v>520911.5</v>
      </c>
      <c r="DL75" s="46">
        <f t="shared" si="271"/>
        <v>511657</v>
      </c>
      <c r="DM75" s="46">
        <f t="shared" si="271"/>
        <v>516705</v>
      </c>
      <c r="DN75" s="38"/>
      <c r="DO75" s="46">
        <f t="shared" ref="DO75:DZ75" si="272">+DO4+DO18+DO32+DO46</f>
        <v>546488</v>
      </c>
      <c r="DP75" s="46">
        <f t="shared" si="272"/>
        <v>531152</v>
      </c>
      <c r="DQ75" s="46">
        <f t="shared" si="272"/>
        <v>526574.68000000005</v>
      </c>
      <c r="DR75" s="46">
        <f t="shared" si="272"/>
        <v>529159.33000000007</v>
      </c>
      <c r="DS75" s="46">
        <f t="shared" si="272"/>
        <v>525882.04</v>
      </c>
      <c r="DT75" s="46">
        <f t="shared" si="272"/>
        <v>518565.93</v>
      </c>
      <c r="DU75" s="46">
        <f t="shared" si="272"/>
        <v>497039.37999999995</v>
      </c>
      <c r="DV75" s="46">
        <f t="shared" si="272"/>
        <v>491960.18999999994</v>
      </c>
      <c r="DW75" s="46">
        <f t="shared" si="272"/>
        <v>514146.73</v>
      </c>
      <c r="DX75" s="46">
        <f t="shared" si="272"/>
        <v>524099.38</v>
      </c>
      <c r="DY75" s="46">
        <f t="shared" si="272"/>
        <v>507368.20999999996</v>
      </c>
      <c r="DZ75" s="46">
        <f t="shared" si="272"/>
        <v>516673.41000000003</v>
      </c>
      <c r="EA75" s="38"/>
      <c r="EB75" s="46">
        <f t="shared" ref="EB75:EM75" si="273">+EB4+EB18+EB32+EB46</f>
        <v>546295.48</v>
      </c>
      <c r="EC75" s="46">
        <f t="shared" si="273"/>
        <v>534716.72000000009</v>
      </c>
      <c r="ED75" s="46">
        <f t="shared" si="273"/>
        <v>535536.11</v>
      </c>
      <c r="EE75" s="46">
        <f t="shared" si="273"/>
        <v>529651.54</v>
      </c>
      <c r="EF75" s="46">
        <f t="shared" si="273"/>
        <v>539855.28999999992</v>
      </c>
      <c r="EG75" s="46">
        <f t="shared" si="273"/>
        <v>529691.56999999995</v>
      </c>
      <c r="EH75" s="46">
        <f t="shared" si="273"/>
        <v>548582.83999999985</v>
      </c>
      <c r="EI75" s="46">
        <f t="shared" si="273"/>
        <v>542387.42000000004</v>
      </c>
      <c r="EJ75" s="46">
        <f t="shared" si="273"/>
        <v>539160.43000000005</v>
      </c>
      <c r="EK75" s="46">
        <f t="shared" si="273"/>
        <v>524902.02999999991</v>
      </c>
      <c r="EL75" s="46">
        <f t="shared" si="273"/>
        <v>540595.46</v>
      </c>
      <c r="EM75" s="46">
        <f t="shared" si="273"/>
        <v>546533.43999999994</v>
      </c>
      <c r="EN75" s="38"/>
      <c r="EO75" s="46">
        <f t="shared" ref="EO75:EZ75" si="274">+EO4+EO18+EO32+EO46</f>
        <v>554799.71999999986</v>
      </c>
      <c r="EP75" s="46">
        <f t="shared" si="274"/>
        <v>578236.66999999981</v>
      </c>
      <c r="EQ75" s="46">
        <f t="shared" si="274"/>
        <v>579283.35</v>
      </c>
      <c r="ER75" s="46">
        <f>+ER4+ER18+ER32+ER46</f>
        <v>592320.27999999991</v>
      </c>
      <c r="ES75" s="46">
        <f>+ES4+ES18+ES32+ES46</f>
        <v>593745.33999999985</v>
      </c>
      <c r="ET75" s="46">
        <f t="shared" si="274"/>
        <v>558910.90999999992</v>
      </c>
      <c r="EU75" s="46">
        <f t="shared" si="274"/>
        <v>608786.1399999999</v>
      </c>
      <c r="EV75" s="46">
        <f t="shared" si="274"/>
        <v>611936.15999999992</v>
      </c>
      <c r="EW75" s="46">
        <f t="shared" si="274"/>
        <v>599386.93999999994</v>
      </c>
      <c r="EX75" s="46">
        <f t="shared" si="274"/>
        <v>608425.33000000007</v>
      </c>
      <c r="EY75" s="46">
        <f t="shared" si="274"/>
        <v>612254.49000000011</v>
      </c>
      <c r="EZ75" s="46">
        <f t="shared" si="274"/>
        <v>604659.71999999986</v>
      </c>
      <c r="FA75" s="38"/>
      <c r="FB75" s="46">
        <f t="shared" ref="FB75:FM75" si="275">+FB4+FB18+FB32+FB46</f>
        <v>618273.41</v>
      </c>
      <c r="FC75" s="46">
        <f t="shared" si="275"/>
        <v>631220.09999999986</v>
      </c>
      <c r="FD75" s="46">
        <f t="shared" si="275"/>
        <v>606282.98</v>
      </c>
      <c r="FE75" s="46">
        <f t="shared" si="275"/>
        <v>609010.34000000008</v>
      </c>
      <c r="FF75" s="46">
        <f t="shared" si="275"/>
        <v>621065.78000000014</v>
      </c>
      <c r="FG75" s="46">
        <f t="shared" si="275"/>
        <v>625600.29</v>
      </c>
      <c r="FH75" s="46">
        <f t="shared" si="275"/>
        <v>667077.19000000006</v>
      </c>
      <c r="FI75" s="46">
        <f t="shared" si="275"/>
        <v>651353.03</v>
      </c>
      <c r="FJ75" s="46">
        <f t="shared" si="275"/>
        <v>674216.23999999987</v>
      </c>
      <c r="FK75" s="46">
        <f t="shared" si="275"/>
        <v>627166.58000000007</v>
      </c>
      <c r="FL75" s="46">
        <f t="shared" si="275"/>
        <v>653112.69000000018</v>
      </c>
      <c r="FM75" s="46">
        <f t="shared" si="275"/>
        <v>658144.68000000005</v>
      </c>
      <c r="FN75" s="38"/>
      <c r="FO75" s="46">
        <f t="shared" ref="FO75:FZ75" si="276">+FO4+FO18+FO32+FO46</f>
        <v>651771.52</v>
      </c>
      <c r="FP75" s="46">
        <f t="shared" si="276"/>
        <v>668726.73</v>
      </c>
      <c r="FQ75" s="46">
        <f t="shared" si="276"/>
        <v>648722.88</v>
      </c>
      <c r="FR75" s="46">
        <f t="shared" si="276"/>
        <v>636427.60999999987</v>
      </c>
      <c r="FS75" s="46">
        <f t="shared" si="276"/>
        <v>622680.85999999987</v>
      </c>
      <c r="FT75" s="46">
        <f t="shared" si="276"/>
        <v>622161.2300000001</v>
      </c>
      <c r="FU75" s="46">
        <f t="shared" si="276"/>
        <v>636270.08999999985</v>
      </c>
      <c r="FV75" s="46">
        <f t="shared" si="276"/>
        <v>634803.34</v>
      </c>
      <c r="FW75" s="46">
        <f t="shared" si="276"/>
        <v>605488.04</v>
      </c>
      <c r="FX75" s="46">
        <f t="shared" si="276"/>
        <v>606060.94999999995</v>
      </c>
      <c r="FY75" s="46">
        <f t="shared" si="276"/>
        <v>614507.55999999994</v>
      </c>
      <c r="FZ75" s="46">
        <f t="shared" si="276"/>
        <v>617283.16999999993</v>
      </c>
      <c r="GA75" s="38"/>
      <c r="GB75" s="46">
        <f t="shared" ref="GB75:GM75" si="277">+GB4+GB18+GB32+GB46</f>
        <v>636900.15000000014</v>
      </c>
      <c r="GC75" s="46">
        <f t="shared" si="277"/>
        <v>656475.05000000005</v>
      </c>
      <c r="GD75" s="46">
        <f t="shared" si="277"/>
        <v>646041.14</v>
      </c>
      <c r="GE75" s="46">
        <f t="shared" si="277"/>
        <v>624348.20000000007</v>
      </c>
      <c r="GF75" s="46">
        <f t="shared" si="277"/>
        <v>639633.32000000007</v>
      </c>
      <c r="GG75" s="46">
        <f t="shared" si="277"/>
        <v>640710.1399999999</v>
      </c>
      <c r="GH75" s="46">
        <f t="shared" si="277"/>
        <v>640787.44999999995</v>
      </c>
      <c r="GI75" s="46">
        <f t="shared" si="277"/>
        <v>640972.40999999992</v>
      </c>
      <c r="GJ75" s="46">
        <f t="shared" si="277"/>
        <v>664775.89</v>
      </c>
      <c r="GK75" s="46">
        <f t="shared" si="277"/>
        <v>664879.62</v>
      </c>
      <c r="GL75" s="46">
        <f t="shared" si="277"/>
        <v>685823.35</v>
      </c>
      <c r="GM75" s="46">
        <f t="shared" si="277"/>
        <v>692678.55999999994</v>
      </c>
      <c r="GN75" s="38"/>
      <c r="GO75" s="46">
        <f t="shared" ref="GO75:GY75" si="278">+GO4+GO18+GO32+GO46</f>
        <v>690162.89</v>
      </c>
      <c r="GP75" s="46">
        <f t="shared" si="278"/>
        <v>671987.16999999993</v>
      </c>
      <c r="GQ75" s="46">
        <f t="shared" si="278"/>
        <v>702083.99000000011</v>
      </c>
      <c r="GR75" s="46">
        <f t="shared" si="278"/>
        <v>694313.85000000009</v>
      </c>
      <c r="GS75" s="46">
        <f t="shared" si="278"/>
        <v>690809.88</v>
      </c>
      <c r="GT75" s="46">
        <f t="shared" si="278"/>
        <v>682654.97000000009</v>
      </c>
      <c r="GU75" s="46">
        <f t="shared" si="278"/>
        <v>688018.57</v>
      </c>
      <c r="GV75" s="46">
        <f t="shared" si="278"/>
        <v>701312.96000000008</v>
      </c>
      <c r="GW75" s="46">
        <f t="shared" si="278"/>
        <v>694918.22</v>
      </c>
      <c r="GX75" s="46">
        <f t="shared" si="278"/>
        <v>683964.51</v>
      </c>
      <c r="GY75" s="46">
        <f t="shared" si="278"/>
        <v>688722.67</v>
      </c>
    </row>
    <row r="76" spans="1:207" x14ac:dyDescent="0.25"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</row>
    <row r="77" spans="1:207" x14ac:dyDescent="0.25"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</row>
    <row r="78" spans="1:207" x14ac:dyDescent="0.25"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</row>
    <row r="79" spans="1:207" x14ac:dyDescent="0.25"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</row>
    <row r="80" spans="1:207" x14ac:dyDescent="0.25"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</row>
    <row r="81" spans="83:201" x14ac:dyDescent="0.25"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</row>
    <row r="82" spans="83:201" x14ac:dyDescent="0.25"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  <c r="GB82" s="38"/>
      <c r="GC82" s="38"/>
      <c r="GD82" s="38"/>
      <c r="GE82" s="38"/>
      <c r="GF82" s="38"/>
      <c r="GG82" s="38"/>
      <c r="GH82" s="38"/>
      <c r="GI82" s="38"/>
      <c r="GJ82" s="38"/>
      <c r="GK82" s="38"/>
      <c r="GL82" s="38"/>
      <c r="GM82" s="38"/>
      <c r="GN82" s="38"/>
      <c r="GO82" s="38"/>
      <c r="GP82" s="38"/>
      <c r="GQ82" s="38"/>
      <c r="GR82" s="38"/>
      <c r="GS82" s="38"/>
    </row>
    <row r="83" spans="83:201" x14ac:dyDescent="0.25"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38"/>
      <c r="FO83" s="38"/>
      <c r="FP83" s="38"/>
      <c r="FQ83" s="38"/>
      <c r="FR83" s="38"/>
      <c r="FS83" s="38"/>
      <c r="FT83" s="38"/>
      <c r="FU83" s="38"/>
      <c r="FV83" s="38"/>
      <c r="FW83" s="38"/>
      <c r="FX83" s="38"/>
      <c r="FY83" s="38"/>
      <c r="FZ83" s="38"/>
      <c r="GA83" s="38"/>
      <c r="GB83" s="38"/>
      <c r="GC83" s="38"/>
      <c r="GD83" s="38"/>
      <c r="GE83" s="38"/>
      <c r="GF83" s="38"/>
      <c r="GG83" s="38"/>
      <c r="GH83" s="38"/>
      <c r="GI83" s="38"/>
      <c r="GJ83" s="38"/>
      <c r="GK83" s="38"/>
      <c r="GL83" s="38"/>
      <c r="GM83" s="38"/>
      <c r="GN83" s="38"/>
      <c r="GO83" s="38"/>
      <c r="GP83" s="38"/>
      <c r="GQ83" s="38"/>
      <c r="GR83" s="38"/>
      <c r="GS83" s="38"/>
    </row>
    <row r="84" spans="83:201" x14ac:dyDescent="0.25"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38"/>
      <c r="FF84" s="38"/>
      <c r="FG84" s="38"/>
      <c r="FH84" s="38"/>
      <c r="FI84" s="38"/>
      <c r="FJ84" s="38"/>
      <c r="FK84" s="38"/>
      <c r="FL84" s="38"/>
      <c r="FM84" s="38"/>
      <c r="FN84" s="38"/>
      <c r="FO84" s="38"/>
      <c r="FP84" s="38"/>
      <c r="FQ84" s="38"/>
      <c r="FR84" s="38"/>
      <c r="FS84" s="38"/>
      <c r="FT84" s="38"/>
      <c r="FU84" s="38"/>
      <c r="FV84" s="38"/>
      <c r="FW84" s="38"/>
      <c r="FX84" s="38"/>
      <c r="FY84" s="38"/>
      <c r="FZ84" s="38"/>
      <c r="GA84" s="38"/>
      <c r="GB84" s="38"/>
      <c r="GC84" s="38"/>
      <c r="GD84" s="38"/>
      <c r="GE84" s="38"/>
      <c r="GF84" s="38"/>
      <c r="GG84" s="38"/>
      <c r="GH84" s="38"/>
      <c r="GI84" s="38"/>
      <c r="GJ84" s="38"/>
      <c r="GK84" s="38"/>
      <c r="GL84" s="38"/>
      <c r="GM84" s="38"/>
      <c r="GN84" s="38"/>
      <c r="GO84" s="38"/>
      <c r="GP84" s="38"/>
      <c r="GQ84" s="38"/>
      <c r="GR84" s="38"/>
      <c r="GS84" s="38"/>
    </row>
    <row r="85" spans="83:201" x14ac:dyDescent="0.25"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  <c r="FE85" s="38"/>
      <c r="FF85" s="38"/>
      <c r="FG85" s="38"/>
      <c r="FH85" s="38"/>
      <c r="FI85" s="38"/>
      <c r="FJ85" s="38"/>
      <c r="FK85" s="38"/>
      <c r="FL85" s="38"/>
      <c r="FM85" s="38"/>
      <c r="FN85" s="38"/>
      <c r="FO85" s="38"/>
      <c r="FP85" s="38"/>
      <c r="FQ85" s="38"/>
      <c r="FR85" s="38"/>
      <c r="FS85" s="38"/>
      <c r="FT85" s="38"/>
      <c r="FU85" s="38"/>
      <c r="FV85" s="38"/>
      <c r="FW85" s="38"/>
      <c r="FX85" s="38"/>
      <c r="FY85" s="38"/>
      <c r="FZ85" s="38"/>
      <c r="GA85" s="38"/>
      <c r="GB85" s="38"/>
      <c r="GC85" s="38"/>
      <c r="GD85" s="38"/>
      <c r="GE85" s="38"/>
      <c r="GF85" s="38"/>
      <c r="GG85" s="38"/>
      <c r="GH85" s="38"/>
      <c r="GI85" s="38"/>
      <c r="GJ85" s="38"/>
      <c r="GK85" s="38"/>
      <c r="GL85" s="38"/>
      <c r="GM85" s="38"/>
      <c r="GN85" s="38"/>
      <c r="GO85" s="38"/>
      <c r="GP85" s="38"/>
      <c r="GQ85" s="38"/>
      <c r="GR85" s="38"/>
      <c r="GS85" s="38"/>
    </row>
    <row r="86" spans="83:201" x14ac:dyDescent="0.25"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8"/>
      <c r="FF86" s="38"/>
      <c r="FG86" s="38"/>
      <c r="FH86" s="38"/>
      <c r="FI86" s="38"/>
      <c r="FJ86" s="38"/>
      <c r="FK86" s="38"/>
      <c r="FL86" s="38"/>
      <c r="FM86" s="38"/>
      <c r="FN86" s="38"/>
      <c r="FO86" s="38"/>
      <c r="FP86" s="38"/>
      <c r="FQ86" s="38"/>
      <c r="FR86" s="38"/>
      <c r="FS86" s="38"/>
      <c r="FT86" s="38"/>
      <c r="FU86" s="38"/>
      <c r="FV86" s="38"/>
      <c r="FW86" s="38"/>
      <c r="FX86" s="38"/>
      <c r="FY86" s="38"/>
      <c r="FZ86" s="38"/>
      <c r="GA86" s="38"/>
      <c r="GB86" s="38"/>
      <c r="GC86" s="38"/>
      <c r="GD86" s="38"/>
      <c r="GE86" s="38"/>
      <c r="GF86" s="38"/>
      <c r="GG86" s="38"/>
      <c r="GH86" s="38"/>
      <c r="GI86" s="38"/>
      <c r="GJ86" s="38"/>
      <c r="GK86" s="38"/>
      <c r="GL86" s="38"/>
      <c r="GM86" s="38"/>
      <c r="GN86" s="38"/>
      <c r="GO86" s="38"/>
      <c r="GP86" s="38"/>
      <c r="GQ86" s="38"/>
      <c r="GR86" s="38"/>
      <c r="GS86" s="38"/>
    </row>
    <row r="87" spans="83:201" x14ac:dyDescent="0.25"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/>
      <c r="FJ87" s="38"/>
      <c r="FK87" s="38"/>
      <c r="FL87" s="38"/>
      <c r="FM87" s="38"/>
      <c r="FN87" s="38"/>
      <c r="FO87" s="38"/>
      <c r="FP87" s="38"/>
      <c r="FQ87" s="38"/>
      <c r="FR87" s="38"/>
      <c r="FS87" s="38"/>
      <c r="FT87" s="38"/>
      <c r="FU87" s="38"/>
      <c r="FV87" s="38"/>
      <c r="FW87" s="38"/>
      <c r="FX87" s="38"/>
      <c r="FY87" s="38"/>
      <c r="FZ87" s="38"/>
      <c r="GA87" s="38"/>
      <c r="GB87" s="38"/>
      <c r="GC87" s="38"/>
      <c r="GD87" s="38"/>
      <c r="GE87" s="38"/>
      <c r="GF87" s="38"/>
      <c r="GG87" s="38"/>
      <c r="GH87" s="38"/>
      <c r="GI87" s="38"/>
      <c r="GJ87" s="38"/>
      <c r="GK87" s="38"/>
      <c r="GL87" s="38"/>
      <c r="GM87" s="38"/>
      <c r="GN87" s="38"/>
      <c r="GO87" s="38"/>
      <c r="GP87" s="38"/>
      <c r="GQ87" s="38"/>
      <c r="GR87" s="38"/>
      <c r="GS87" s="38"/>
    </row>
    <row r="88" spans="83:201" x14ac:dyDescent="0.25"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  <c r="FE88" s="38"/>
      <c r="FF88" s="38"/>
      <c r="FG88" s="38"/>
      <c r="FH88" s="38"/>
      <c r="FI88" s="38"/>
      <c r="FJ88" s="38"/>
      <c r="FK88" s="38"/>
      <c r="FL88" s="38"/>
      <c r="FM88" s="38"/>
      <c r="FN88" s="38"/>
      <c r="FO88" s="38"/>
      <c r="FP88" s="38"/>
      <c r="FQ88" s="38"/>
      <c r="FR88" s="38"/>
      <c r="FS88" s="38"/>
      <c r="FT88" s="38"/>
      <c r="FU88" s="38"/>
      <c r="FV88" s="38"/>
      <c r="FW88" s="38"/>
      <c r="FX88" s="38"/>
      <c r="FY88" s="38"/>
      <c r="FZ88" s="38"/>
      <c r="GA88" s="38"/>
      <c r="GB88" s="38"/>
      <c r="GC88" s="38"/>
      <c r="GD88" s="38"/>
      <c r="GE88" s="38"/>
      <c r="GF88" s="38"/>
      <c r="GG88" s="38"/>
      <c r="GH88" s="38"/>
      <c r="GI88" s="38"/>
      <c r="GJ88" s="38"/>
      <c r="GK88" s="38"/>
      <c r="GL88" s="38"/>
      <c r="GM88" s="38"/>
      <c r="GN88" s="38"/>
      <c r="GO88" s="38"/>
      <c r="GP88" s="38"/>
      <c r="GQ88" s="38"/>
      <c r="GR88" s="38"/>
      <c r="GS88" s="38"/>
    </row>
    <row r="89" spans="83:201" x14ac:dyDescent="0.25"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38"/>
      <c r="FO89" s="38"/>
      <c r="FP89" s="38"/>
      <c r="FQ89" s="38"/>
      <c r="FR89" s="38"/>
      <c r="FS89" s="38"/>
      <c r="FT89" s="38"/>
      <c r="FU89" s="38"/>
      <c r="FV89" s="38"/>
      <c r="FW89" s="38"/>
      <c r="FX89" s="38"/>
      <c r="FY89" s="38"/>
      <c r="FZ89" s="38"/>
      <c r="GA89" s="38"/>
      <c r="GB89" s="38"/>
      <c r="GC89" s="38"/>
      <c r="GD89" s="38"/>
      <c r="GE89" s="38"/>
      <c r="GF89" s="38"/>
      <c r="GG89" s="38"/>
      <c r="GH89" s="38"/>
      <c r="GI89" s="38"/>
      <c r="GJ89" s="38"/>
      <c r="GK89" s="38"/>
      <c r="GL89" s="38"/>
      <c r="GM89" s="38"/>
      <c r="GN89" s="38"/>
      <c r="GO89" s="38"/>
      <c r="GP89" s="38"/>
      <c r="GQ89" s="38"/>
      <c r="GR89" s="38"/>
      <c r="GS89" s="38"/>
    </row>
    <row r="90" spans="83:201" x14ac:dyDescent="0.25"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38"/>
      <c r="FH90" s="38"/>
      <c r="FI90" s="38"/>
      <c r="FJ90" s="38"/>
      <c r="FK90" s="38"/>
      <c r="FL90" s="38"/>
      <c r="FM90" s="38"/>
      <c r="FN90" s="38"/>
      <c r="FO90" s="38"/>
      <c r="FP90" s="38"/>
      <c r="FQ90" s="38"/>
      <c r="FR90" s="38"/>
      <c r="FS90" s="38"/>
      <c r="FT90" s="38"/>
      <c r="FU90" s="38"/>
      <c r="FV90" s="38"/>
      <c r="FW90" s="38"/>
      <c r="FX90" s="38"/>
      <c r="FY90" s="38"/>
      <c r="FZ90" s="38"/>
      <c r="GA90" s="38"/>
      <c r="GB90" s="38"/>
      <c r="GC90" s="38"/>
      <c r="GD90" s="38"/>
      <c r="GE90" s="38"/>
      <c r="GF90" s="38"/>
      <c r="GG90" s="38"/>
      <c r="GH90" s="38"/>
      <c r="GI90" s="38"/>
      <c r="GJ90" s="38"/>
      <c r="GK90" s="38"/>
      <c r="GL90" s="38"/>
      <c r="GM90" s="38"/>
      <c r="GN90" s="38"/>
      <c r="GO90" s="38"/>
      <c r="GP90" s="38"/>
      <c r="GQ90" s="38"/>
      <c r="GR90" s="38"/>
      <c r="GS90" s="38"/>
    </row>
    <row r="91" spans="83:201" x14ac:dyDescent="0.25"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38"/>
      <c r="FO91" s="38"/>
      <c r="FP91" s="38"/>
      <c r="FQ91" s="38"/>
      <c r="FR91" s="38"/>
      <c r="FS91" s="38"/>
      <c r="FT91" s="38"/>
      <c r="FU91" s="38"/>
      <c r="FV91" s="38"/>
      <c r="FW91" s="38"/>
      <c r="FX91" s="38"/>
      <c r="FY91" s="38"/>
      <c r="FZ91" s="38"/>
      <c r="GA91" s="38"/>
      <c r="GB91" s="38"/>
      <c r="GC91" s="38"/>
      <c r="GD91" s="38"/>
      <c r="GE91" s="38"/>
      <c r="GF91" s="38"/>
      <c r="GG91" s="38"/>
      <c r="GH91" s="38"/>
      <c r="GI91" s="38"/>
      <c r="GJ91" s="38"/>
      <c r="GK91" s="38"/>
      <c r="GL91" s="38"/>
      <c r="GM91" s="38"/>
      <c r="GN91" s="38"/>
      <c r="GO91" s="38"/>
      <c r="GP91" s="38"/>
      <c r="GQ91" s="38"/>
      <c r="GR91" s="38"/>
      <c r="GS91" s="38"/>
    </row>
    <row r="92" spans="83:201" x14ac:dyDescent="0.25"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38"/>
      <c r="FO92" s="38"/>
      <c r="FP92" s="38"/>
      <c r="FQ92" s="38"/>
      <c r="FR92" s="38"/>
      <c r="FS92" s="38"/>
      <c r="FT92" s="38"/>
      <c r="FU92" s="38"/>
      <c r="FV92" s="38"/>
      <c r="FW92" s="38"/>
      <c r="FX92" s="38"/>
      <c r="FY92" s="38"/>
      <c r="FZ92" s="38"/>
      <c r="GA92" s="38"/>
      <c r="GB92" s="38"/>
      <c r="GC92" s="38"/>
      <c r="GD92" s="38"/>
      <c r="GE92" s="38"/>
      <c r="GF92" s="38"/>
      <c r="GG92" s="38"/>
      <c r="GH92" s="38"/>
      <c r="GI92" s="38"/>
      <c r="GJ92" s="38"/>
      <c r="GK92" s="38"/>
      <c r="GL92" s="38"/>
      <c r="GM92" s="38"/>
      <c r="GN92" s="38"/>
      <c r="GO92" s="38"/>
      <c r="GP92" s="38"/>
      <c r="GQ92" s="38"/>
      <c r="GR92" s="38"/>
      <c r="GS92" s="38"/>
    </row>
    <row r="93" spans="83:201" x14ac:dyDescent="0.25"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38"/>
      <c r="FO93" s="38"/>
      <c r="FP93" s="38"/>
      <c r="FQ93" s="38"/>
      <c r="FR93" s="38"/>
      <c r="FS93" s="38"/>
      <c r="FT93" s="38"/>
      <c r="FU93" s="38"/>
      <c r="FV93" s="38"/>
      <c r="FW93" s="38"/>
      <c r="FX93" s="38"/>
      <c r="FY93" s="38"/>
      <c r="FZ93" s="38"/>
      <c r="GA93" s="38"/>
      <c r="GB93" s="38"/>
      <c r="GC93" s="38"/>
      <c r="GD93" s="38"/>
      <c r="GE93" s="38"/>
      <c r="GF93" s="38"/>
      <c r="GG93" s="38"/>
      <c r="GH93" s="38"/>
      <c r="GI93" s="38"/>
      <c r="GJ93" s="38"/>
      <c r="GK93" s="38"/>
      <c r="GL93" s="38"/>
      <c r="GM93" s="38"/>
      <c r="GN93" s="38"/>
      <c r="GO93" s="38"/>
      <c r="GP93" s="38"/>
      <c r="GQ93" s="38"/>
      <c r="GR93" s="38"/>
      <c r="GS93" s="38"/>
    </row>
    <row r="94" spans="83:201" x14ac:dyDescent="0.25"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8"/>
      <c r="DV94" s="38"/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38"/>
      <c r="FO94" s="38"/>
      <c r="FP94" s="38"/>
      <c r="FQ94" s="38"/>
      <c r="FR94" s="38"/>
      <c r="FS94" s="38"/>
      <c r="FT94" s="38"/>
      <c r="FU94" s="38"/>
      <c r="FV94" s="38"/>
      <c r="FW94" s="38"/>
      <c r="FX94" s="38"/>
      <c r="FY94" s="38"/>
      <c r="FZ94" s="38"/>
      <c r="GA94" s="38"/>
      <c r="GB94" s="38"/>
      <c r="GC94" s="38"/>
      <c r="GD94" s="38"/>
      <c r="GE94" s="38"/>
      <c r="GF94" s="38"/>
      <c r="GG94" s="38"/>
      <c r="GH94" s="38"/>
      <c r="GI94" s="38"/>
      <c r="GJ94" s="38"/>
      <c r="GK94" s="38"/>
      <c r="GL94" s="38"/>
      <c r="GM94" s="38"/>
      <c r="GN94" s="38"/>
      <c r="GO94" s="38"/>
      <c r="GP94" s="38"/>
      <c r="GQ94" s="38"/>
      <c r="GR94" s="38"/>
      <c r="GS94" s="38"/>
    </row>
    <row r="95" spans="83:201" x14ac:dyDescent="0.25"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38"/>
      <c r="FO95" s="38"/>
      <c r="FP95" s="38"/>
      <c r="FQ95" s="38"/>
      <c r="FR95" s="38"/>
      <c r="FS95" s="38"/>
      <c r="FT95" s="38"/>
      <c r="FU95" s="38"/>
      <c r="FV95" s="38"/>
      <c r="FW95" s="38"/>
      <c r="FX95" s="38"/>
      <c r="FY95" s="38"/>
      <c r="FZ95" s="38"/>
      <c r="GA95" s="38"/>
      <c r="GB95" s="38"/>
      <c r="GC95" s="38"/>
      <c r="GD95" s="38"/>
      <c r="GE95" s="38"/>
      <c r="GF95" s="38"/>
      <c r="GG95" s="38"/>
      <c r="GH95" s="38"/>
      <c r="GI95" s="38"/>
      <c r="GJ95" s="38"/>
      <c r="GK95" s="38"/>
      <c r="GL95" s="38"/>
      <c r="GM95" s="38"/>
      <c r="GN95" s="38"/>
      <c r="GO95" s="38"/>
      <c r="GP95" s="38"/>
      <c r="GQ95" s="38"/>
      <c r="GR95" s="38"/>
      <c r="GS95" s="38"/>
    </row>
    <row r="96" spans="83:201" x14ac:dyDescent="0.25"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38"/>
      <c r="FO96" s="38"/>
      <c r="FP96" s="38"/>
      <c r="FQ96" s="38"/>
      <c r="FR96" s="38"/>
      <c r="FS96" s="38"/>
      <c r="FT96" s="38"/>
      <c r="FU96" s="38"/>
      <c r="FV96" s="38"/>
      <c r="FW96" s="38"/>
      <c r="FX96" s="38"/>
      <c r="FY96" s="38"/>
      <c r="FZ96" s="38"/>
      <c r="GA96" s="38"/>
      <c r="GB96" s="38"/>
      <c r="GC96" s="38"/>
      <c r="GD96" s="38"/>
      <c r="GE96" s="38"/>
      <c r="GF96" s="38"/>
      <c r="GG96" s="38"/>
      <c r="GH96" s="38"/>
      <c r="GI96" s="38"/>
      <c r="GJ96" s="38"/>
      <c r="GK96" s="38"/>
      <c r="GL96" s="38"/>
      <c r="GM96" s="38"/>
      <c r="GN96" s="38"/>
      <c r="GO96" s="38"/>
      <c r="GP96" s="38"/>
      <c r="GQ96" s="38"/>
      <c r="GR96" s="38"/>
      <c r="GS96" s="38"/>
    </row>
    <row r="97" spans="83:201" x14ac:dyDescent="0.25"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L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  <c r="EX97" s="38"/>
      <c r="EY97" s="38"/>
      <c r="EZ97" s="38"/>
      <c r="FA97" s="38"/>
      <c r="FB97" s="38"/>
      <c r="FC97" s="38"/>
      <c r="FD97" s="38"/>
      <c r="FE97" s="38"/>
      <c r="FF97" s="38"/>
      <c r="FG97" s="38"/>
      <c r="FH97" s="38"/>
      <c r="FI97" s="38"/>
      <c r="FJ97" s="38"/>
      <c r="FK97" s="38"/>
      <c r="FL97" s="38"/>
      <c r="FM97" s="38"/>
      <c r="FN97" s="38"/>
      <c r="FO97" s="38"/>
      <c r="FP97" s="38"/>
      <c r="FQ97" s="38"/>
      <c r="FR97" s="38"/>
      <c r="FS97" s="38"/>
      <c r="FT97" s="38"/>
      <c r="FU97" s="38"/>
      <c r="FV97" s="38"/>
      <c r="FW97" s="38"/>
      <c r="FX97" s="38"/>
      <c r="FY97" s="38"/>
      <c r="FZ97" s="38"/>
      <c r="GA97" s="38"/>
      <c r="GB97" s="38"/>
      <c r="GC97" s="38"/>
      <c r="GD97" s="38"/>
      <c r="GE97" s="38"/>
      <c r="GF97" s="38"/>
      <c r="GG97" s="38"/>
      <c r="GH97" s="38"/>
      <c r="GI97" s="38"/>
      <c r="GJ97" s="38"/>
      <c r="GK97" s="38"/>
      <c r="GL97" s="38"/>
      <c r="GM97" s="38"/>
      <c r="GN97" s="38"/>
      <c r="GO97" s="38"/>
      <c r="GP97" s="38"/>
      <c r="GQ97" s="38"/>
      <c r="GR97" s="38"/>
      <c r="GS97" s="38"/>
    </row>
    <row r="98" spans="83:201" x14ac:dyDescent="0.25"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38"/>
      <c r="FO98" s="38"/>
      <c r="FP98" s="38"/>
      <c r="FQ98" s="38"/>
      <c r="FR98" s="38"/>
      <c r="FS98" s="38"/>
      <c r="FT98" s="38"/>
      <c r="FU98" s="38"/>
      <c r="FV98" s="38"/>
      <c r="FW98" s="38"/>
      <c r="FX98" s="38"/>
      <c r="FY98" s="38"/>
      <c r="FZ98" s="38"/>
      <c r="GA98" s="38"/>
      <c r="GB98" s="38"/>
      <c r="GC98" s="38"/>
      <c r="GD98" s="38"/>
      <c r="GE98" s="38"/>
      <c r="GF98" s="38"/>
      <c r="GG98" s="38"/>
      <c r="GH98" s="38"/>
      <c r="GI98" s="38"/>
      <c r="GJ98" s="38"/>
      <c r="GK98" s="38"/>
      <c r="GL98" s="38"/>
      <c r="GM98" s="38"/>
      <c r="GN98" s="38"/>
      <c r="GO98" s="38"/>
      <c r="GP98" s="38"/>
      <c r="GQ98" s="38"/>
      <c r="GR98" s="38"/>
      <c r="GS98" s="38"/>
    </row>
    <row r="99" spans="83:201" x14ac:dyDescent="0.25"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38"/>
      <c r="FO99" s="38"/>
      <c r="FP99" s="38"/>
      <c r="FQ99" s="38"/>
      <c r="FR99" s="38"/>
      <c r="FS99" s="38"/>
      <c r="FT99" s="38"/>
      <c r="FU99" s="38"/>
      <c r="FV99" s="38"/>
      <c r="FW99" s="38"/>
      <c r="FX99" s="38"/>
      <c r="FY99" s="38"/>
      <c r="FZ99" s="38"/>
      <c r="GA99" s="38"/>
      <c r="GB99" s="38"/>
      <c r="GC99" s="38"/>
      <c r="GD99" s="38"/>
      <c r="GE99" s="38"/>
      <c r="GF99" s="38"/>
      <c r="GG99" s="38"/>
      <c r="GH99" s="38"/>
      <c r="GI99" s="38"/>
      <c r="GJ99" s="38"/>
      <c r="GK99" s="38"/>
      <c r="GL99" s="38"/>
      <c r="GM99" s="38"/>
      <c r="GN99" s="38"/>
      <c r="GO99" s="38"/>
      <c r="GP99" s="38"/>
      <c r="GQ99" s="38"/>
      <c r="GR99" s="38"/>
      <c r="GS99" s="38"/>
    </row>
    <row r="100" spans="83:201" x14ac:dyDescent="0.25"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38"/>
      <c r="FO100" s="38"/>
      <c r="FP100" s="38"/>
      <c r="FQ100" s="38"/>
      <c r="FR100" s="38"/>
      <c r="FS100" s="38"/>
      <c r="FT100" s="38"/>
      <c r="FU100" s="38"/>
      <c r="FV100" s="38"/>
      <c r="FW100" s="38"/>
      <c r="FX100" s="38"/>
      <c r="FY100" s="38"/>
      <c r="FZ100" s="38"/>
      <c r="GA100" s="38"/>
      <c r="GB100" s="38"/>
      <c r="GC100" s="38"/>
      <c r="GD100" s="38"/>
      <c r="GE100" s="38"/>
      <c r="GF100" s="38"/>
      <c r="GG100" s="38"/>
      <c r="GH100" s="38"/>
      <c r="GI100" s="38"/>
      <c r="GJ100" s="38"/>
      <c r="GK100" s="38"/>
      <c r="GL100" s="38"/>
      <c r="GM100" s="38"/>
      <c r="GN100" s="38"/>
      <c r="GO100" s="38"/>
      <c r="GP100" s="38"/>
      <c r="GQ100" s="38"/>
      <c r="GR100" s="38"/>
      <c r="GS100" s="38"/>
    </row>
    <row r="101" spans="83:201" x14ac:dyDescent="0.25"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38"/>
      <c r="FO101" s="38"/>
      <c r="FP101" s="38"/>
      <c r="FQ101" s="38"/>
      <c r="FR101" s="38"/>
      <c r="FS101" s="38"/>
      <c r="FT101" s="38"/>
      <c r="FU101" s="38"/>
      <c r="FV101" s="38"/>
      <c r="FW101" s="38"/>
      <c r="FX101" s="38"/>
      <c r="FY101" s="38"/>
      <c r="FZ101" s="38"/>
      <c r="GA101" s="38"/>
      <c r="GB101" s="38"/>
      <c r="GC101" s="38"/>
      <c r="GD101" s="38"/>
      <c r="GE101" s="38"/>
      <c r="GF101" s="38"/>
      <c r="GG101" s="38"/>
      <c r="GH101" s="38"/>
      <c r="GI101" s="38"/>
      <c r="GJ101" s="38"/>
      <c r="GK101" s="38"/>
      <c r="GL101" s="38"/>
      <c r="GM101" s="38"/>
      <c r="GN101" s="38"/>
      <c r="GO101" s="38"/>
      <c r="GP101" s="38"/>
      <c r="GQ101" s="38"/>
      <c r="GR101" s="38"/>
      <c r="GS101" s="38"/>
    </row>
    <row r="102" spans="83:201" x14ac:dyDescent="0.25"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38"/>
      <c r="FO102" s="38"/>
      <c r="FP102" s="38"/>
      <c r="FQ102" s="38"/>
      <c r="FR102" s="38"/>
      <c r="FS102" s="38"/>
      <c r="FT102" s="38"/>
      <c r="FU102" s="38"/>
      <c r="FV102" s="38"/>
      <c r="FW102" s="38"/>
      <c r="FX102" s="38"/>
      <c r="FY102" s="38"/>
      <c r="FZ102" s="38"/>
      <c r="GA102" s="38"/>
      <c r="GB102" s="38"/>
      <c r="GC102" s="38"/>
      <c r="GD102" s="38"/>
      <c r="GE102" s="38"/>
      <c r="GF102" s="38"/>
      <c r="GG102" s="38"/>
      <c r="GH102" s="38"/>
      <c r="GI102" s="38"/>
      <c r="GJ102" s="38"/>
      <c r="GK102" s="38"/>
      <c r="GL102" s="38"/>
      <c r="GM102" s="38"/>
      <c r="GN102" s="38"/>
      <c r="GO102" s="38"/>
      <c r="GP102" s="38"/>
      <c r="GQ102" s="38"/>
      <c r="GR102" s="38"/>
      <c r="GS102" s="38"/>
    </row>
    <row r="103" spans="83:201" x14ac:dyDescent="0.25"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38"/>
      <c r="FO103" s="38"/>
      <c r="FP103" s="38"/>
      <c r="FQ103" s="38"/>
      <c r="FR103" s="38"/>
      <c r="FS103" s="38"/>
      <c r="FT103" s="38"/>
      <c r="FU103" s="38"/>
      <c r="FV103" s="38"/>
      <c r="FW103" s="38"/>
      <c r="FX103" s="38"/>
      <c r="FY103" s="38"/>
      <c r="FZ103" s="38"/>
      <c r="GA103" s="38"/>
      <c r="GB103" s="38"/>
      <c r="GC103" s="38"/>
      <c r="GD103" s="38"/>
      <c r="GE103" s="38"/>
      <c r="GF103" s="38"/>
      <c r="GG103" s="38"/>
      <c r="GH103" s="38"/>
      <c r="GI103" s="38"/>
      <c r="GJ103" s="38"/>
      <c r="GK103" s="38"/>
      <c r="GL103" s="38"/>
      <c r="GM103" s="38"/>
      <c r="GN103" s="38"/>
      <c r="GO103" s="38"/>
      <c r="GP103" s="38"/>
      <c r="GQ103" s="38"/>
      <c r="GR103" s="38"/>
      <c r="GS103" s="38"/>
    </row>
    <row r="104" spans="83:201" x14ac:dyDescent="0.25"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38"/>
      <c r="FO104" s="38"/>
      <c r="FP104" s="38"/>
      <c r="FQ104" s="38"/>
      <c r="FR104" s="38"/>
      <c r="FS104" s="38"/>
      <c r="FT104" s="38"/>
      <c r="FU104" s="38"/>
      <c r="FV104" s="38"/>
      <c r="FW104" s="38"/>
      <c r="FX104" s="38"/>
      <c r="FY104" s="38"/>
      <c r="FZ104" s="38"/>
      <c r="GA104" s="38"/>
      <c r="GB104" s="38"/>
      <c r="GC104" s="38"/>
      <c r="GD104" s="38"/>
      <c r="GE104" s="38"/>
      <c r="GF104" s="38"/>
      <c r="GG104" s="38"/>
      <c r="GH104" s="38"/>
      <c r="GI104" s="38"/>
      <c r="GJ104" s="38"/>
      <c r="GK104" s="38"/>
      <c r="GL104" s="38"/>
      <c r="GM104" s="38"/>
      <c r="GN104" s="38"/>
      <c r="GO104" s="38"/>
      <c r="GP104" s="38"/>
      <c r="GQ104" s="38"/>
      <c r="GR104" s="38"/>
      <c r="GS104" s="38"/>
    </row>
    <row r="105" spans="83:201" x14ac:dyDescent="0.25"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  <c r="EX105" s="38"/>
      <c r="EY105" s="38"/>
      <c r="EZ105" s="38"/>
      <c r="FA105" s="38"/>
      <c r="FB105" s="38"/>
      <c r="FC105" s="38"/>
      <c r="FD105" s="38"/>
      <c r="FE105" s="38"/>
      <c r="FF105" s="38"/>
      <c r="FG105" s="38"/>
      <c r="FH105" s="38"/>
      <c r="FI105" s="38"/>
      <c r="FJ105" s="38"/>
      <c r="FK105" s="38"/>
      <c r="FL105" s="38"/>
      <c r="FM105" s="38"/>
      <c r="FN105" s="38"/>
      <c r="FO105" s="38"/>
      <c r="FP105" s="38"/>
      <c r="FQ105" s="38"/>
      <c r="FR105" s="38"/>
      <c r="FS105" s="38"/>
      <c r="FT105" s="38"/>
      <c r="FU105" s="38"/>
      <c r="FV105" s="38"/>
      <c r="FW105" s="38"/>
      <c r="FX105" s="38"/>
      <c r="FY105" s="38"/>
      <c r="FZ105" s="38"/>
      <c r="GA105" s="38"/>
      <c r="GB105" s="38"/>
      <c r="GC105" s="38"/>
      <c r="GD105" s="38"/>
      <c r="GE105" s="38"/>
      <c r="GF105" s="38"/>
      <c r="GG105" s="38"/>
      <c r="GH105" s="38"/>
      <c r="GI105" s="38"/>
      <c r="GJ105" s="38"/>
      <c r="GK105" s="38"/>
      <c r="GL105" s="38"/>
      <c r="GM105" s="38"/>
      <c r="GN105" s="38"/>
      <c r="GO105" s="38"/>
      <c r="GP105" s="38"/>
      <c r="GQ105" s="38"/>
      <c r="GR105" s="38"/>
      <c r="GS105" s="38"/>
    </row>
    <row r="106" spans="83:201" x14ac:dyDescent="0.25"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38"/>
      <c r="FO106" s="38"/>
      <c r="FP106" s="38"/>
      <c r="FQ106" s="38"/>
      <c r="FR106" s="38"/>
      <c r="FS106" s="38"/>
      <c r="FT106" s="38"/>
      <c r="FU106" s="38"/>
      <c r="FV106" s="38"/>
      <c r="FW106" s="38"/>
      <c r="FX106" s="38"/>
      <c r="FY106" s="38"/>
      <c r="FZ106" s="38"/>
      <c r="GA106" s="38"/>
      <c r="GB106" s="38"/>
      <c r="GC106" s="38"/>
      <c r="GD106" s="38"/>
      <c r="GE106" s="38"/>
      <c r="GF106" s="38"/>
      <c r="GG106" s="38"/>
      <c r="GH106" s="38"/>
      <c r="GI106" s="38"/>
      <c r="GJ106" s="38"/>
      <c r="GK106" s="38"/>
      <c r="GL106" s="38"/>
      <c r="GM106" s="38"/>
      <c r="GN106" s="38"/>
      <c r="GO106" s="38"/>
      <c r="GP106" s="38"/>
      <c r="GQ106" s="38"/>
      <c r="GR106" s="38"/>
      <c r="GS106" s="38"/>
    </row>
    <row r="107" spans="83:201" x14ac:dyDescent="0.25"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  <c r="FL107" s="38"/>
      <c r="FM107" s="38"/>
      <c r="FN107" s="38"/>
      <c r="FO107" s="38"/>
      <c r="FP107" s="38"/>
      <c r="FQ107" s="38"/>
      <c r="FR107" s="38"/>
      <c r="FS107" s="38"/>
      <c r="FT107" s="38"/>
      <c r="FU107" s="38"/>
      <c r="FV107" s="38"/>
      <c r="FW107" s="38"/>
      <c r="FX107" s="38"/>
      <c r="FY107" s="38"/>
      <c r="FZ107" s="38"/>
      <c r="GA107" s="38"/>
      <c r="GB107" s="38"/>
      <c r="GC107" s="38"/>
      <c r="GD107" s="38"/>
      <c r="GE107" s="38"/>
      <c r="GF107" s="38"/>
      <c r="GG107" s="38"/>
      <c r="GH107" s="38"/>
      <c r="GI107" s="38"/>
      <c r="GJ107" s="38"/>
      <c r="GK107" s="38"/>
      <c r="GL107" s="38"/>
      <c r="GM107" s="38"/>
      <c r="GN107" s="38"/>
      <c r="GO107" s="38"/>
      <c r="GP107" s="38"/>
      <c r="GQ107" s="38"/>
      <c r="GR107" s="38"/>
      <c r="GS107" s="38"/>
    </row>
    <row r="108" spans="83:201" x14ac:dyDescent="0.25"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38"/>
      <c r="FO108" s="38"/>
      <c r="FP108" s="38"/>
      <c r="FQ108" s="38"/>
      <c r="FR108" s="38"/>
      <c r="FS108" s="38"/>
      <c r="FT108" s="38"/>
      <c r="FU108" s="38"/>
      <c r="FV108" s="38"/>
      <c r="FW108" s="38"/>
      <c r="FX108" s="38"/>
      <c r="FY108" s="38"/>
      <c r="FZ108" s="38"/>
      <c r="GA108" s="38"/>
      <c r="GB108" s="38"/>
      <c r="GC108" s="38"/>
      <c r="GD108" s="38"/>
      <c r="GE108" s="38"/>
      <c r="GF108" s="38"/>
      <c r="GG108" s="38"/>
      <c r="GH108" s="38"/>
      <c r="GI108" s="38"/>
      <c r="GJ108" s="38"/>
      <c r="GK108" s="38"/>
      <c r="GL108" s="38"/>
      <c r="GM108" s="38"/>
      <c r="GN108" s="38"/>
      <c r="GO108" s="38"/>
      <c r="GP108" s="38"/>
      <c r="GQ108" s="38"/>
      <c r="GR108" s="38"/>
      <c r="GS108" s="38"/>
    </row>
    <row r="109" spans="83:201" x14ac:dyDescent="0.25"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38"/>
      <c r="FO109" s="38"/>
      <c r="FP109" s="38"/>
      <c r="FQ109" s="38"/>
      <c r="FR109" s="38"/>
      <c r="FS109" s="38"/>
      <c r="FT109" s="38"/>
      <c r="FU109" s="38"/>
      <c r="FV109" s="38"/>
      <c r="FW109" s="38"/>
      <c r="FX109" s="38"/>
      <c r="FY109" s="38"/>
      <c r="FZ109" s="38"/>
      <c r="GA109" s="38"/>
      <c r="GB109" s="38"/>
      <c r="GC109" s="38"/>
      <c r="GD109" s="38"/>
      <c r="GE109" s="38"/>
      <c r="GF109" s="38"/>
      <c r="GG109" s="38"/>
      <c r="GH109" s="38"/>
      <c r="GI109" s="38"/>
      <c r="GJ109" s="38"/>
      <c r="GK109" s="38"/>
      <c r="GL109" s="38"/>
      <c r="GM109" s="38"/>
      <c r="GN109" s="38"/>
      <c r="GO109" s="38"/>
      <c r="GP109" s="38"/>
      <c r="GQ109" s="38"/>
      <c r="GR109" s="38"/>
      <c r="GS109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Cobertura</vt:lpstr>
      <vt:lpstr>Consumos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LISSETH SIERRA</dc:creator>
  <cp:lastModifiedBy>LISSETH SIERRA</cp:lastModifiedBy>
  <dcterms:created xsi:type="dcterms:W3CDTF">2018-12-06T16:20:53Z</dcterms:created>
  <dcterms:modified xsi:type="dcterms:W3CDTF">2018-12-06T17:05:42Z</dcterms:modified>
</cp:coreProperties>
</file>